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chools" sheetId="2" state="visible" r:id="rId2"/>
    <sheet xmlns:r="http://schemas.openxmlformats.org/officeDocument/2006/relationships" name="EBIs" sheetId="3" state="visible" r:id="rId3"/>
    <sheet xmlns:r="http://schemas.openxmlformats.org/officeDocument/2006/relationships" name="Budget Lines" sheetId="4" state="visible" r:id="rId4"/>
    <sheet xmlns:r="http://schemas.openxmlformats.org/officeDocument/2006/relationships" name="School Checks" sheetId="5" state="visible" r:id="rId5"/>
    <sheet xmlns:r="http://schemas.openxmlformats.org/officeDocument/2006/relationships" name="Supplant Check" sheetId="6" state="visible" r:id="rId6"/>
    <sheet xmlns:r="http://schemas.openxmlformats.org/officeDocument/2006/relationships" name="Resource Alignment" sheetId="7" state="visible" r:id="rId7"/>
    <sheet xmlns:r="http://schemas.openxmlformats.org/officeDocument/2006/relationships" name="EBI Reference" sheetId="8" state="visible" r:id="rId8"/>
    <sheet xmlns:r="http://schemas.openxmlformats.org/officeDocument/2006/relationships" name="Lists" sheetId="9" state="visible" r:id="rId9"/>
  </sheets>
  <definedNames>
    <definedName name="_xlnm._FilterDatabase" localSheetId="3" hidden="1">'Budget Lines'!$A$5:$Q$305</definedName>
  </definedNames>
  <calcPr calcId="124519" fullCalcOnLoad="1"/>
</workbook>
</file>

<file path=xl/styles.xml><?xml version="1.0" encoding="utf-8"?>
<styleSheet xmlns="http://schemas.openxmlformats.org/spreadsheetml/2006/main">
  <numFmts count="1">
    <numFmt numFmtId="164" formatCode="&quot;$&quot;#,##0"/>
  </numFmts>
  <fonts count="8">
    <font>
      <name val="Calibri"/>
      <family val="2"/>
      <color theme="1"/>
      <sz val="11"/>
      <scheme val="minor"/>
    </font>
    <font>
      <name val="Calibri"/>
      <b val="1"/>
      <color rgb="000076BA"/>
      <sz val="16"/>
    </font>
    <font>
      <name val="Calibri"/>
      <i val="1"/>
      <color rgb="00595959"/>
      <sz val="10"/>
    </font>
    <font>
      <name val="Calibri"/>
      <b val="1"/>
      <color rgb="000076BA"/>
      <sz val="12"/>
    </font>
    <font>
      <name val="Calibri"/>
      <sz val="11"/>
    </font>
    <font>
      <name val="Calibri"/>
      <b val="1"/>
      <color rgb="00FFFFFF"/>
      <sz val="11"/>
    </font>
    <font>
      <name val="Calibri"/>
      <color rgb="000000FF"/>
      <sz val="11"/>
    </font>
    <font>
      <b val="1"/>
    </font>
  </fonts>
  <fills count="5">
    <fill>
      <patternFill/>
    </fill>
    <fill>
      <patternFill patternType="gray125"/>
    </fill>
    <fill>
      <patternFill patternType="solid">
        <fgColor rgb="000076BA"/>
      </patternFill>
    </fill>
    <fill>
      <patternFill patternType="solid">
        <fgColor rgb="00FFF2CC"/>
      </patternFill>
    </fill>
    <fill>
      <patternFill patternType="solid">
        <fgColor rgb="00F2F2F2"/>
      </patternFill>
    </fill>
  </fills>
  <borders count="5">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style="thin">
        <color rgb="00BFBFBF"/>
      </right>
      <top style="thin">
        <color rgb="00BFBFBF"/>
      </top>
      <bottom style="thin">
        <color rgb="00BFBFBF"/>
      </bottom>
      <diagonal/>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2" borderId="1" applyAlignment="1" pivotButton="0" quotePrefix="0" xfId="0">
      <alignment vertical="center" wrapText="1"/>
    </xf>
    <xf numFmtId="0" fontId="4" fillId="0" borderId="1" applyAlignment="1" pivotButton="0" quotePrefix="0" xfId="0">
      <alignment vertical="top" wrapText="1"/>
    </xf>
    <xf numFmtId="164" fontId="4" fillId="0" borderId="1" applyAlignment="1" pivotButton="0" quotePrefix="0" xfId="0">
      <alignment vertical="top" wrapText="1"/>
    </xf>
    <xf numFmtId="0" fontId="4" fillId="0" borderId="0" applyAlignment="1" pivotButton="0" quotePrefix="0" xfId="0">
      <alignment vertical="top"/>
    </xf>
    <xf numFmtId="0" fontId="6" fillId="3" borderId="1" applyAlignment="1" pivotButton="0" quotePrefix="0" xfId="0">
      <alignment vertical="top" wrapText="1"/>
    </xf>
    <xf numFmtId="164" fontId="6" fillId="3" borderId="1" applyAlignment="1" pivotButton="0" quotePrefix="0" xfId="0">
      <alignment vertical="top" wrapText="1"/>
    </xf>
    <xf numFmtId="0" fontId="4" fillId="4" borderId="1" applyAlignment="1" pivotButton="0" quotePrefix="0" xfId="0">
      <alignment vertical="top" wrapText="1"/>
    </xf>
    <xf numFmtId="164" fontId="4" fillId="4" borderId="1" applyAlignment="1" pivotButton="0" quotePrefix="0" xfId="0">
      <alignment vertical="top" wrapText="1"/>
    </xf>
    <xf numFmtId="10" fontId="4" fillId="4" borderId="1" applyAlignment="1" pivotButton="0" quotePrefix="0" xfId="0">
      <alignment vertical="top" wrapText="1"/>
    </xf>
    <xf numFmtId="0" fontId="2" fillId="0" borderId="0" applyAlignment="1" pivotButton="0" quotePrefix="0" xfId="0">
      <alignment vertical="top" wrapText="1"/>
    </xf>
    <xf numFmtId="0" fontId="0" fillId="0" borderId="4" pivotButton="0" quotePrefix="0" xfId="0"/>
    <xf numFmtId="0" fontId="7" fillId="0" borderId="0" pivotButton="0" quotePrefix="0" xfId="0"/>
  </cellXfs>
  <cellStyles count="1">
    <cellStyle name="Normal" xfId="0" builtinId="0" hidden="0"/>
  </cellStyles>
  <dxfs count="3">
    <dxf>
      <fill>
        <patternFill patternType="solid">
          <fgColor rgb="00C6EFCE"/>
        </patternFill>
      </fill>
    </dxf>
    <dxf>
      <fill>
        <patternFill patternType="solid">
          <fgColor rgb="00FFEB9C"/>
        </patternFill>
      </fill>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46"/>
  <sheetViews>
    <sheetView showGridLines="0" workbookViewId="0">
      <selection activeCell="A1" sqref="A1"/>
    </sheetView>
  </sheetViews>
  <sheetFormatPr baseColWidth="8" defaultRowHeight="15"/>
  <cols>
    <col width="22" customWidth="1" min="1" max="1"/>
    <col width="15" customWidth="1" min="2" max="2"/>
    <col width="34" customWidth="1" min="3" max="3"/>
    <col width="34" customWidth="1" min="4" max="4"/>
    <col width="14" customWidth="1" min="5" max="5"/>
    <col width="20" customWidth="1" min="6" max="6"/>
    <col width="13" customWidth="1" min="7" max="7"/>
    <col width="18" customWidth="1" min="8" max="8"/>
    <col width="18" customWidth="1" min="9" max="9"/>
  </cols>
  <sheetData>
    <row r="1">
      <c r="A1" s="1" t="inlineStr">
        <is>
          <t>Year 1 Budget and Resource Alignment Worksheet</t>
        </is>
      </c>
    </row>
    <row r="2">
      <c r="A2" s="2" t="inlineStr">
        <is>
          <t>Innovation &amp; Progress Grant (IPG), Title I, Part A, Section 1003. Free planning tool from Systems for Innovative Schools (S4IS). Version of October 21, 2026.</t>
        </is>
      </c>
    </row>
    <row r="4">
      <c r="A4" s="3" t="inlineStr">
        <is>
          <t>What this worksheet supports</t>
        </is>
      </c>
    </row>
    <row r="5" ht="32" customHeight="1">
      <c r="A5" s="4" t="inlineStr">
        <is>
          <t>Year 1 Budget Proposal (15 points possible; you need at least 14). The worksheet checks each school's budget against the template and rubric.</t>
        </is>
      </c>
    </row>
    <row r="6" ht="32" customHeight="1">
      <c r="A6" s="4" t="inlineStr">
        <is>
          <t>District Plan item: How will the district align other Federal, State, and local resources to carry out activities supported with IPG funds? The Resource Alignment tab builds the detail for that response.</t>
        </is>
      </c>
    </row>
    <row r="7" ht="32" customHeight="1">
      <c r="A7" s="4" t="inlineStr">
        <is>
          <t>The worksheet lists evidence and budget checks. It does not choose a partner or provider, and it does not write partner requirements or a scope of work. Choose any partner through your own competitive process.</t>
        </is>
      </c>
    </row>
    <row r="8">
      <c r="A8" s="3" t="inlineStr">
        <is>
          <t>Steps</t>
        </is>
      </c>
    </row>
    <row r="9" ht="32" customHeight="1">
      <c r="A9" s="4" t="inlineStr">
        <is>
          <t>1. Schools tab: enter each school, its building code, the domains it selected, whether the NexSys year 1 budget page exists, and the Year 1, 2, and 3 amounts from your Part 1 template.</t>
        </is>
      </c>
    </row>
    <row r="10" ht="47" customHeight="1">
      <c r="A10" s="4" t="inlineStr">
        <is>
          <t>2. EBIs tab: pick each evidence-based intervention (EBI) a school will implement. Use the EBI Reference tab to read the tier to claim and example budget lines. If your team used the Plan Builder on the School Tools site, enter the interventions and activities from its Summary.</t>
        </is>
      </c>
    </row>
    <row r="11" ht="32" customHeight="1">
      <c r="A11" s="4" t="inlineStr">
        <is>
          <t>3. Budget Lines tab: enter one row for each budgeted activity. Pick the school, the line level, the EBI, the domain, the cost category, the Year 1 amount, whether the cost is new, expanded, or existing, and the supplement risk.</t>
        </is>
      </c>
    </row>
    <row r="12" ht="17" customHeight="1">
      <c r="A12" s="4" t="inlineStr">
        <is>
          <t>4. School Checks tab: read each check. Fix every cell that says Fix or Stop.</t>
        </is>
      </c>
    </row>
    <row r="13" ht="32" customHeight="1">
      <c r="A13" s="4" t="inlineStr">
        <is>
          <t>5. Supplant Check tab: for each flagged line, answer the questions and document the answer. Mark the line Cleared on the Budget Lines tab when the documentation is done.</t>
        </is>
      </c>
    </row>
    <row r="14" ht="32" customHeight="1">
      <c r="A14" s="4" t="inlineStr">
        <is>
          <t>6. Resource Alignment tab: list the Federal, State, and local sources that work alongside IPG funds. Copy the draft lines into your District Plan response.</t>
        </is>
      </c>
    </row>
    <row r="15" ht="32" customHeight="1">
      <c r="A15" s="4" t="inlineStr">
        <is>
          <t>7. Enter the Year 1 amounts, including the amount for each domain, on the NexSys budget pages. This worksheet does not submit anything.</t>
        </is>
      </c>
    </row>
    <row r="16">
      <c r="A16" s="3" t="inlineStr">
        <is>
          <t>Cell colors</t>
        </is>
      </c>
    </row>
    <row r="17" ht="32" customHeight="1">
      <c r="A17" s="4" t="inlineStr">
        <is>
          <t>Yellow cells with blue text are yours to fill. Grey cells calculate. Green means Pass or OK. Amber means Open or a step to finish. Red means Fix or Stop.</t>
        </is>
      </c>
    </row>
    <row r="18">
      <c r="A18" s="3" t="inlineStr">
        <is>
          <t>How the 14-of-15 floor works</t>
        </is>
      </c>
    </row>
    <row r="19" ht="47" customHeight="1">
      <c r="A19" s="4" t="inlineStr">
        <is>
          <t>Four of the five budget items score 0 or 3: a NexSys budget page for each school, a budget activity for each EBI, a Year 1 amount of at least $50,000 and below $250,000, and district-level costs below 5%. Alignment with the selected domains scores 0 to 3.</t>
        </is>
      </c>
    </row>
    <row r="20" ht="32" customHeight="1">
      <c r="A20" s="4" t="inlineStr">
        <is>
          <t>To reach 14, every 0-or-3 item must score 3 and alignment must score 2 or 3. School Checks estimates your score. The estimate is your own check, not a reviewer score.</t>
        </is>
      </c>
    </row>
    <row r="21">
      <c r="A21" s="3" t="inlineStr">
        <is>
          <t>Rules this worksheet uses</t>
        </is>
      </c>
    </row>
    <row r="22" ht="62" customHeight="1">
      <c r="A22" s="4" t="inlineStr">
        <is>
          <t>The application documents word some limits two ways, and MDE will not answer questions beyond them. The worksheet uses the reading that keeps an application at full points under either wording. Each rule names its row in the S4IS IPG Assumptions Register. Confirm each with your business office before you submit. A written answer from MDE to your district replaces the matching rule for your application.</t>
        </is>
      </c>
    </row>
    <row r="23" ht="17" customHeight="1">
      <c r="A23" s="4" t="inlineStr">
        <is>
          <t>Upper limit: request $249,999 or less for each school in each year. $250,000 or more shows Fix (register row D-01).</t>
        </is>
      </c>
    </row>
    <row r="24" ht="17" customHeight="1">
      <c r="A24" s="4" t="inlineStr">
        <is>
          <t>Years 2 and 3: each is at least $50,000, below $250,000, and no higher than Year 1 (register row D-06).</t>
        </is>
      </c>
    </row>
    <row r="25" ht="47" customHeight="1">
      <c r="A25" s="4" t="inlineStr">
        <is>
          <t>District-level cap: add up all district-level costs and keep the total below 5% of your smallest school's Year 1 total. This one test meets both ways the documents measure the cap. Exactly 5% or more shows Fix (register rows D-02 and D-03).</t>
        </is>
      </c>
    </row>
    <row r="26" ht="32" customHeight="1">
      <c r="A26" s="4" t="inlineStr">
        <is>
          <t>District-level costs: any cost that does not deliver the school's plan to that school, including coordination, grant management, fiscal services, and any indirect cost you charge to IPG (register row D-04).</t>
        </is>
      </c>
    </row>
    <row r="27" ht="47" customHeight="1">
      <c r="A27" s="4" t="inlineStr">
        <is>
          <t>ISD services: an ISD service that delivers the school's plan, such as coaching or MTSS support for that school, goes in the school budget. ISD coordination, administration, or fiscal services are district-level costs under the cap (register row D-05).</t>
        </is>
      </c>
    </row>
    <row r="28" ht="32" customHeight="1">
      <c r="A28" s="4" t="inlineStr">
        <is>
          <t>Supplement, not supplant: IPG pays only for new services or the added part above what the school already receives. Record the earlier level of service and the funds that keep paying for it, line by line (register rows D-07 and F-02).</t>
        </is>
      </c>
    </row>
    <row r="29" ht="17" customHeight="1">
      <c r="A29" s="4" t="inlineStr">
        <is>
          <t>Food: do not budget food from IPG, for students or for meetings and training (register row D-08).</t>
        </is>
      </c>
    </row>
    <row r="30" ht="32" customHeight="1">
      <c r="A30" s="4" t="inlineStr">
        <is>
          <t>Student recognition: no gift cards, cash, or cash-like items. Small non-cash recognition only when it is part of your intervention, named in your budget narrative, and of nominal value (register row D-09).</t>
        </is>
      </c>
    </row>
    <row r="31" ht="32" customHeight="1">
      <c r="A31" s="4" t="inlineStr">
        <is>
          <t>Student wages for paid work experience: plan wages from a source other than IPG. If you budget them from IPG, keep them on their own line with their purpose (register row D-10).</t>
        </is>
      </c>
    </row>
    <row r="32" ht="32" customHeight="1">
      <c r="A32" s="4" t="inlineStr">
        <is>
          <t>Costs before the award: no IPG cost may be obligated before the subgrant is made without MDE's written approval (34 CFR 76.708(c); 2 CFR 200.458; register row A-04).</t>
        </is>
      </c>
    </row>
    <row r="34">
      <c r="A34" s="5" t="inlineStr">
        <is>
          <t>Example row (not part of your data)</t>
        </is>
      </c>
    </row>
    <row r="35" ht="45" customHeight="1">
      <c r="A35" s="6" t="inlineStr">
        <is>
          <t>School</t>
        </is>
      </c>
      <c r="B35" s="6" t="inlineStr">
        <is>
          <t>Line level</t>
        </is>
      </c>
      <c r="C35" s="6" t="inlineStr">
        <is>
          <t>Activity</t>
        </is>
      </c>
      <c r="D35" s="6" t="inlineStr">
        <is>
          <t>EBI</t>
        </is>
      </c>
      <c r="E35" s="6" t="inlineStr">
        <is>
          <t>Domain</t>
        </is>
      </c>
      <c r="F35" s="6" t="inlineStr">
        <is>
          <t>Cost category</t>
        </is>
      </c>
      <c r="G35" s="6" t="inlineStr">
        <is>
          <t>Year 1 amount</t>
        </is>
      </c>
      <c r="H35" s="6" t="inlineStr">
        <is>
          <t>New, expanded, or existing</t>
        </is>
      </c>
      <c r="I35" s="6" t="inlineStr">
        <is>
          <t>Supplement risk</t>
        </is>
      </c>
    </row>
    <row r="36" ht="48" customHeight="1">
      <c r="A36" s="7" t="inlineStr">
        <is>
          <t>Example High School</t>
        </is>
      </c>
      <c r="B36" s="7" t="inlineStr">
        <is>
          <t>School-level</t>
        </is>
      </c>
      <c r="C36" s="7" t="inlineStr">
        <is>
          <t>Substitute coverage so the attendance team can meet every week</t>
        </is>
      </c>
      <c r="D36" s="7" t="inlineStr">
        <is>
          <t>ATT-02 Early Warning Intervention and Monitoring System (EWIMS)</t>
        </is>
      </c>
      <c r="E36" s="7" t="inlineStr">
        <is>
          <t>MTSS</t>
        </is>
      </c>
      <c r="F36" s="7" t="inlineStr">
        <is>
          <t>Substitute or release time</t>
        </is>
      </c>
      <c r="G36" s="8" t="n">
        <v>12000</v>
      </c>
      <c r="H36" s="7" t="inlineStr">
        <is>
          <t>New</t>
        </is>
      </c>
      <c r="I36" s="7" t="inlineStr">
        <is>
          <t>None identified</t>
        </is>
      </c>
    </row>
    <row r="37">
      <c r="A37" s="2" t="inlineStr">
        <is>
          <t>Example only. The school name and dollar amount are invented. Type your own lines on the Budget Lines tab.</t>
        </is>
      </c>
    </row>
    <row r="39">
      <c r="A39" s="3" t="inlineStr">
        <is>
          <t>Sources</t>
        </is>
      </c>
    </row>
    <row r="40" ht="17" customHeight="1">
      <c r="A40" s="4" t="inlineStr">
        <is>
          <t>IPG Application Template, Year 1 Budget Proposal and District Plan sections (MDE).</t>
        </is>
      </c>
    </row>
    <row r="41" ht="17" customHeight="1">
      <c r="A41" s="4" t="inlineStr">
        <is>
          <t>IPG Application Announcement, Part 4, and the IPG Scoring Rubric (MDE).</t>
        </is>
      </c>
    </row>
    <row r="42" ht="17" customHeight="1">
      <c r="A42" s="4" t="inlineStr">
        <is>
          <t>IPG Frequently Asked Questions (MDE).</t>
        </is>
      </c>
    </row>
    <row r="43" ht="17" customHeight="1">
      <c r="A43" s="4" t="inlineStr">
        <is>
          <t>S4IS IPG EBI Menu, Menu of October 20, 2026 (41 interventions; tier to claim from column AJ) (EBI Reference tab).</t>
        </is>
      </c>
    </row>
    <row r="44" ht="17" customHeight="1">
      <c r="A44" s="4" t="inlineStr">
        <is>
          <t>S4IS IPG Assumptions Register, October 18, 2026, rows A-04, D-01 to D-16, E-02, and F-02.</t>
        </is>
      </c>
    </row>
    <row r="45">
      <c r="A45" s="3" t="inlineStr">
        <is>
          <t>Changes from the October 4 version</t>
        </is>
      </c>
    </row>
    <row r="46" ht="77" customHeight="1">
      <c r="A46" s="4" t="inlineStr">
        <is>
          <t>The At limit state is gone: $250,000 or more and exactly 5% or more show Fix. The district-level cap is one test against the smallest school's Year 1 total. Indirect cost, food, student recognition, and breakfast start-up are added to the pick lists and checks. The Supplant Check and Resource Alignment tabs use the checked citations, and Section 22b weighted foundation payments replace Section 31a at-risk funds for 2026-27. The EBI Reference tab shows the tier to claim in the application from the October 20 menu.</t>
        </is>
      </c>
    </row>
  </sheetData>
  <mergeCells count="37">
    <mergeCell ref="A7:I7"/>
    <mergeCell ref="A25:I25"/>
    <mergeCell ref="A41:I41"/>
    <mergeCell ref="A46:I46"/>
    <mergeCell ref="A18:I18"/>
    <mergeCell ref="A27:I27"/>
    <mergeCell ref="A12:I12"/>
    <mergeCell ref="A26:I26"/>
    <mergeCell ref="A21:I21"/>
    <mergeCell ref="A5:I5"/>
    <mergeCell ref="A42:I42"/>
    <mergeCell ref="A32:I32"/>
    <mergeCell ref="A14:I14"/>
    <mergeCell ref="A17:I17"/>
    <mergeCell ref="A23:I23"/>
    <mergeCell ref="A8:I8"/>
    <mergeCell ref="A22:I22"/>
    <mergeCell ref="A4:I4"/>
    <mergeCell ref="A20:I20"/>
    <mergeCell ref="A29:I29"/>
    <mergeCell ref="A43:I43"/>
    <mergeCell ref="A19:I19"/>
    <mergeCell ref="A10:I10"/>
    <mergeCell ref="A28:I28"/>
    <mergeCell ref="A13:I13"/>
    <mergeCell ref="A44:I44"/>
    <mergeCell ref="A40:I40"/>
    <mergeCell ref="A9:I9"/>
    <mergeCell ref="A31:I31"/>
    <mergeCell ref="A39:I39"/>
    <mergeCell ref="A24:I24"/>
    <mergeCell ref="A30:I30"/>
    <mergeCell ref="A15:I15"/>
    <mergeCell ref="A11:I11"/>
    <mergeCell ref="A45:I45"/>
    <mergeCell ref="A6:I6"/>
    <mergeCell ref="A16:I16"/>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K1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2" customWidth="1" min="2" max="2"/>
    <col width="12" customWidth="1" min="3" max="3"/>
    <col width="14" customWidth="1" min="4" max="4"/>
    <col width="12" customWidth="1" min="5" max="5"/>
    <col width="18" customWidth="1" min="6" max="6"/>
    <col width="14" customWidth="1" min="7" max="7"/>
    <col width="15" customWidth="1" min="8" max="8"/>
    <col width="15" customWidth="1" min="9" max="9"/>
    <col width="15" customWidth="1" min="10" max="10"/>
    <col width="11" customWidth="1" min="11" max="11"/>
  </cols>
  <sheetData>
    <row r="1">
      <c r="A1" s="1" t="inlineStr">
        <is>
          <t>Schools, Domains, and Requested Amounts</t>
        </is>
      </c>
    </row>
    <row r="2">
      <c r="A2" s="2" t="inlineStr">
        <is>
          <t>Application section: District Information and School Selection (school name, building code, amounts) and School Plan (domains addressed)</t>
        </is>
      </c>
    </row>
    <row r="3">
      <c r="A3" s="9" t="inlineStr">
        <is>
          <t>Enter one row for each school in your application. Copy the amounts from your Part 1 template. Each amount is at least $50,000 and $249,999 or less, and Years 2 and 3 are no higher than Year 1.</t>
        </is>
      </c>
    </row>
    <row r="5" ht="45" customHeight="1">
      <c r="A5" s="6" t="inlineStr">
        <is>
          <t>#</t>
        </is>
      </c>
      <c r="B5" s="6" t="inlineStr">
        <is>
          <t>School name</t>
        </is>
      </c>
      <c r="C5" s="6" t="inlineStr">
        <is>
          <t>Building code</t>
        </is>
      </c>
      <c r="D5" s="6" t="inlineStr">
        <is>
          <t>Removing barriers selected?</t>
        </is>
      </c>
      <c r="E5" s="6" t="inlineStr">
        <is>
          <t>MTSS selected?</t>
        </is>
      </c>
      <c r="F5" s="6" t="inlineStr">
        <is>
          <t>Leadership coaching and professional learning selected?</t>
        </is>
      </c>
      <c r="G5" s="6" t="inlineStr">
        <is>
          <t>NexSys year 1 budget page created?</t>
        </is>
      </c>
      <c r="H5" s="6" t="inlineStr">
        <is>
          <t>Total amount requested, Year 1</t>
        </is>
      </c>
      <c r="I5" s="6" t="inlineStr">
        <is>
          <t>Total amount requested, Year 2</t>
        </is>
      </c>
      <c r="J5" s="6" t="inlineStr">
        <is>
          <t>Total amount requested, Year 3</t>
        </is>
      </c>
      <c r="K5" s="6" t="inlineStr">
        <is>
          <t>Domains selected</t>
        </is>
      </c>
    </row>
    <row r="6">
      <c r="A6" s="7" t="n">
        <v>1</v>
      </c>
      <c r="B6" s="10" t="n"/>
      <c r="C6" s="10" t="n"/>
      <c r="D6" s="10" t="n"/>
      <c r="E6" s="10" t="n"/>
      <c r="F6" s="10" t="n"/>
      <c r="G6" s="10" t="n"/>
      <c r="H6" s="11" t="n"/>
      <c r="I6" s="11" t="n"/>
      <c r="J6" s="11" t="n"/>
      <c r="K6" s="12">
        <f>IF(B6="","",COUNTIF(D6:F6,"Yes"))</f>
        <v/>
      </c>
    </row>
    <row r="7">
      <c r="A7" s="7" t="n">
        <v>2</v>
      </c>
      <c r="B7" s="10" t="n"/>
      <c r="C7" s="10" t="n"/>
      <c r="D7" s="10" t="n"/>
      <c r="E7" s="10" t="n"/>
      <c r="F7" s="10" t="n"/>
      <c r="G7" s="10" t="n"/>
      <c r="H7" s="11" t="n"/>
      <c r="I7" s="11" t="n"/>
      <c r="J7" s="11" t="n"/>
      <c r="K7" s="12">
        <f>IF(B7="","",COUNTIF(D7:F7,"Yes"))</f>
        <v/>
      </c>
    </row>
    <row r="8">
      <c r="A8" s="7" t="n">
        <v>3</v>
      </c>
      <c r="B8" s="10" t="n"/>
      <c r="C8" s="10" t="n"/>
      <c r="D8" s="10" t="n"/>
      <c r="E8" s="10" t="n"/>
      <c r="F8" s="10" t="n"/>
      <c r="G8" s="10" t="n"/>
      <c r="H8" s="11" t="n"/>
      <c r="I8" s="11" t="n"/>
      <c r="J8" s="11" t="n"/>
      <c r="K8" s="12">
        <f>IF(B8="","",COUNTIF(D8:F8,"Yes"))</f>
        <v/>
      </c>
    </row>
    <row r="9">
      <c r="A9" s="7" t="n">
        <v>4</v>
      </c>
      <c r="B9" s="10" t="n"/>
      <c r="C9" s="10" t="n"/>
      <c r="D9" s="10" t="n"/>
      <c r="E9" s="10" t="n"/>
      <c r="F9" s="10" t="n"/>
      <c r="G9" s="10" t="n"/>
      <c r="H9" s="11" t="n"/>
      <c r="I9" s="11" t="n"/>
      <c r="J9" s="11" t="n"/>
      <c r="K9" s="12">
        <f>IF(B9="","",COUNTIF(D9:F9,"Yes"))</f>
        <v/>
      </c>
    </row>
    <row r="10">
      <c r="A10" s="7" t="n">
        <v>5</v>
      </c>
      <c r="B10" s="10" t="n"/>
      <c r="C10" s="10" t="n"/>
      <c r="D10" s="10" t="n"/>
      <c r="E10" s="10" t="n"/>
      <c r="F10" s="10" t="n"/>
      <c r="G10" s="10" t="n"/>
      <c r="H10" s="11" t="n"/>
      <c r="I10" s="11" t="n"/>
      <c r="J10" s="11" t="n"/>
      <c r="K10" s="12">
        <f>IF(B10="","",COUNTIF(D10:F10,"Yes"))</f>
        <v/>
      </c>
    </row>
    <row r="11">
      <c r="A11" s="7" t="n">
        <v>6</v>
      </c>
      <c r="B11" s="10" t="n"/>
      <c r="C11" s="10" t="n"/>
      <c r="D11" s="10" t="n"/>
      <c r="E11" s="10" t="n"/>
      <c r="F11" s="10" t="n"/>
      <c r="G11" s="10" t="n"/>
      <c r="H11" s="11" t="n"/>
      <c r="I11" s="11" t="n"/>
      <c r="J11" s="11" t="n"/>
      <c r="K11" s="12">
        <f>IF(B11="","",COUNTIF(D11:F11,"Yes"))</f>
        <v/>
      </c>
    </row>
    <row r="12">
      <c r="A12" s="7" t="n">
        <v>7</v>
      </c>
      <c r="B12" s="10" t="n"/>
      <c r="C12" s="10" t="n"/>
      <c r="D12" s="10" t="n"/>
      <c r="E12" s="10" t="n"/>
      <c r="F12" s="10" t="n"/>
      <c r="G12" s="10" t="n"/>
      <c r="H12" s="11" t="n"/>
      <c r="I12" s="11" t="n"/>
      <c r="J12" s="11" t="n"/>
      <c r="K12" s="12">
        <f>IF(B12="","",COUNTIF(D12:F12,"Yes"))</f>
        <v/>
      </c>
    </row>
    <row r="13">
      <c r="A13" s="7" t="n">
        <v>8</v>
      </c>
      <c r="B13" s="10" t="n"/>
      <c r="C13" s="10" t="n"/>
      <c r="D13" s="10" t="n"/>
      <c r="E13" s="10" t="n"/>
      <c r="F13" s="10" t="n"/>
      <c r="G13" s="10" t="n"/>
      <c r="H13" s="11" t="n"/>
      <c r="I13" s="11" t="n"/>
      <c r="J13" s="11" t="n"/>
      <c r="K13" s="12">
        <f>IF(B13="","",COUNTIF(D13:F13,"Yes"))</f>
        <v/>
      </c>
    </row>
    <row r="14">
      <c r="A14" s="7" t="n">
        <v>9</v>
      </c>
      <c r="B14" s="10" t="n"/>
      <c r="C14" s="10" t="n"/>
      <c r="D14" s="10" t="n"/>
      <c r="E14" s="10" t="n"/>
      <c r="F14" s="10" t="n"/>
      <c r="G14" s="10" t="n"/>
      <c r="H14" s="11" t="n"/>
      <c r="I14" s="11" t="n"/>
      <c r="J14" s="11" t="n"/>
      <c r="K14" s="12">
        <f>IF(B14="","",COUNTIF(D14:F14,"Yes"))</f>
        <v/>
      </c>
    </row>
    <row r="15">
      <c r="A15" s="7" t="n">
        <v>10</v>
      </c>
      <c r="B15" s="10" t="n"/>
      <c r="C15" s="10" t="n"/>
      <c r="D15" s="10" t="n"/>
      <c r="E15" s="10" t="n"/>
      <c r="F15" s="10" t="n"/>
      <c r="G15" s="10" t="n"/>
      <c r="H15" s="11" t="n"/>
      <c r="I15" s="11" t="n"/>
      <c r="J15" s="11" t="n"/>
      <c r="K15" s="12">
        <f>IF(B15="","",COUNTIF(D15:F15,"Yes"))</f>
        <v/>
      </c>
    </row>
  </sheetData>
  <dataValidations count="1">
    <dataValidation sqref="D6:G15" showDropDown="0" showInputMessage="0" showErrorMessage="0" allowBlank="1" errorTitle="Pick from the list" error="Pick a value from the list." type="list">
      <formula1>Lists!$G$2:$G$3</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L45"/>
  <sheetViews>
    <sheetView workbookViewId="0">
      <pane xSplit="3" ySplit="5" topLeftCell="D6" activePane="bottomRight" state="frozen"/>
      <selection pane="topRight"/>
      <selection pane="bottomLeft"/>
      <selection pane="bottomRight" activeCell="A1" sqref="A1"/>
    </sheetView>
  </sheetViews>
  <sheetFormatPr baseColWidth="8" defaultRowHeight="15"/>
  <cols>
    <col width="5" customWidth="1" min="1" max="1"/>
    <col width="26" customWidth="1" min="2" max="2"/>
    <col width="46" customWidth="1" min="3" max="3"/>
    <col width="9" customWidth="1" min="4" max="4"/>
    <col width="14" customWidth="1" min="5" max="5"/>
    <col width="48" customWidth="1" min="6" max="6"/>
    <col width="14" customWidth="1" min="7" max="7"/>
    <col width="18" customWidth="1" min="8" max="8"/>
    <col width="11" customWidth="1" min="9" max="9"/>
    <col width="13" customWidth="1" min="10" max="10"/>
    <col width="26" customWidth="1" min="11" max="11"/>
    <col width="30" customWidth="1" min="12" max="12"/>
  </cols>
  <sheetData>
    <row r="1">
      <c r="A1" s="1" t="inlineStr">
        <is>
          <t>Selected Evidence-based Interventions by School</t>
        </is>
      </c>
    </row>
    <row r="2">
      <c r="A2" s="2" t="inlineStr">
        <is>
          <t>Application section: School Plan: Evidence-based Interventions for Each Selected Domain (feeds the Year 1 Budget Proposal check)</t>
        </is>
      </c>
    </row>
    <row r="3">
      <c r="A3" s="9" t="inlineStr">
        <is>
          <t>List each EBI a school will implement with IPG funds. Add one row per school and EBI. Each EBI needs at least one budget line. For an EBI that is not on the menu, pick the Other EBI line and name it in column L.</t>
        </is>
      </c>
    </row>
    <row r="5" ht="45" customHeight="1">
      <c r="A5" s="6" t="inlineStr">
        <is>
          <t>#</t>
        </is>
      </c>
      <c r="B5" s="6" t="inlineStr">
        <is>
          <t>School</t>
        </is>
      </c>
      <c r="C5" s="6" t="inlineStr">
        <is>
          <t>Evidence-based intervention (pick from the menu list)</t>
        </is>
      </c>
      <c r="D5" s="6" t="inlineStr">
        <is>
          <t>EBI ID</t>
        </is>
      </c>
      <c r="E5" s="6" t="inlineStr">
        <is>
          <t>Menu domain</t>
        </is>
      </c>
      <c r="F5" s="6" t="inlineStr">
        <is>
          <t>Tier to claim in the application</t>
        </is>
      </c>
      <c r="G5" s="6" t="inlineStr">
        <is>
          <t>Menu verification status</t>
        </is>
      </c>
      <c r="H5" s="6" t="inlineStr">
        <is>
          <t>Use type in the menu</t>
        </is>
      </c>
      <c r="I5" s="6" t="inlineStr">
        <is>
          <t>Budget lines for this EBI</t>
        </is>
      </c>
      <c r="J5" s="6" t="inlineStr">
        <is>
          <t>Year 1 amount for this EBI</t>
        </is>
      </c>
      <c r="K5" s="6" t="inlineStr">
        <is>
          <t>Check</t>
        </is>
      </c>
      <c r="L5" s="6" t="inlineStr">
        <is>
          <t>Name of the EBI (if not on the menu)</t>
        </is>
      </c>
    </row>
    <row r="6">
      <c r="A6" s="7" t="n">
        <v>1</v>
      </c>
      <c r="B6" s="10" t="n"/>
      <c r="C6" s="10" t="n"/>
      <c r="D6" s="12">
        <f>IF(C6="","",IFERROR(INDEX('EBI Reference'!$A$6:$A$47,MATCH(C6,'EBI Reference'!$C$6:$C$47,0)),"Not found"))</f>
        <v/>
      </c>
      <c r="E6" s="12">
        <f>IF(D6="","",IFERROR(INDEX('EBI Reference'!$D$6:$D$47,MATCH(D6,'EBI Reference'!$A$6:$A$47,0)),"Not found"))</f>
        <v/>
      </c>
      <c r="F6" s="12">
        <f>IF(D6="","",IFERROR(INDEX('EBI Reference'!$E$6:$E$47,MATCH(D6,'EBI Reference'!$A$6:$A$47,0)),"Not found"))</f>
        <v/>
      </c>
      <c r="G6" s="12">
        <f>IF(D6="","",IFERROR(INDEX('EBI Reference'!$F$6:$F$47,MATCH(D6,'EBI Reference'!$A$6:$A$47,0)),"Not found"))</f>
        <v/>
      </c>
      <c r="H6" s="12">
        <f>IF(D6="","",IFERROR(INDEX('EBI Reference'!$G$6:$G$47,MATCH(D6,'EBI Reference'!$A$6:$A$47,0)),"Not found"))</f>
        <v/>
      </c>
      <c r="I6" s="12">
        <f>IF(C6="","",COUNTIFS('Budget Lines'!$B$6:$B$305,B6,'Budget Lines'!$E$6:$E$305,C6))</f>
        <v/>
      </c>
      <c r="J6" s="13">
        <f>IF(C6="","",SUMIFS('Budget Lines'!$H$6:$H$305,'Budget Lines'!$B$6:$B$305,B6,'Budget Lines'!$E$6:$E$305,C6))</f>
        <v/>
      </c>
      <c r="K6" s="12">
        <f>IF(C6="","",IF(B6="","Fix: pick a school",IF(AND(D6="OTHER",L6=""),"Name: enter the EBI name in column L",IF(I6&gt;=1,"Pass","Fix: add a budget line for this EBI"))))</f>
        <v/>
      </c>
      <c r="L6" s="10" t="n"/>
    </row>
    <row r="7">
      <c r="A7" s="7" t="n">
        <v>2</v>
      </c>
      <c r="B7" s="10" t="n"/>
      <c r="C7" s="10" t="n"/>
      <c r="D7" s="12">
        <f>IF(C7="","",IFERROR(INDEX('EBI Reference'!$A$6:$A$47,MATCH(C7,'EBI Reference'!$C$6:$C$47,0)),"Not found"))</f>
        <v/>
      </c>
      <c r="E7" s="12">
        <f>IF(D7="","",IFERROR(INDEX('EBI Reference'!$D$6:$D$47,MATCH(D7,'EBI Reference'!$A$6:$A$47,0)),"Not found"))</f>
        <v/>
      </c>
      <c r="F7" s="12">
        <f>IF(D7="","",IFERROR(INDEX('EBI Reference'!$E$6:$E$47,MATCH(D7,'EBI Reference'!$A$6:$A$47,0)),"Not found"))</f>
        <v/>
      </c>
      <c r="G7" s="12">
        <f>IF(D7="","",IFERROR(INDEX('EBI Reference'!$F$6:$F$47,MATCH(D7,'EBI Reference'!$A$6:$A$47,0)),"Not found"))</f>
        <v/>
      </c>
      <c r="H7" s="12">
        <f>IF(D7="","",IFERROR(INDEX('EBI Reference'!$G$6:$G$47,MATCH(D7,'EBI Reference'!$A$6:$A$47,0)),"Not found"))</f>
        <v/>
      </c>
      <c r="I7" s="12">
        <f>IF(C7="","",COUNTIFS('Budget Lines'!$B$6:$B$305,B7,'Budget Lines'!$E$6:$E$305,C7))</f>
        <v/>
      </c>
      <c r="J7" s="13">
        <f>IF(C7="","",SUMIFS('Budget Lines'!$H$6:$H$305,'Budget Lines'!$B$6:$B$305,B7,'Budget Lines'!$E$6:$E$305,C7))</f>
        <v/>
      </c>
      <c r="K7" s="12">
        <f>IF(C7="","",IF(B7="","Fix: pick a school",IF(AND(D7="OTHER",L7=""),"Name: enter the EBI name in column L",IF(I7&gt;=1,"Pass","Fix: add a budget line for this EBI"))))</f>
        <v/>
      </c>
      <c r="L7" s="10" t="n"/>
    </row>
    <row r="8">
      <c r="A8" s="7" t="n">
        <v>3</v>
      </c>
      <c r="B8" s="10" t="n"/>
      <c r="C8" s="10" t="n"/>
      <c r="D8" s="12">
        <f>IF(C8="","",IFERROR(INDEX('EBI Reference'!$A$6:$A$47,MATCH(C8,'EBI Reference'!$C$6:$C$47,0)),"Not found"))</f>
        <v/>
      </c>
      <c r="E8" s="12">
        <f>IF(D8="","",IFERROR(INDEX('EBI Reference'!$D$6:$D$47,MATCH(D8,'EBI Reference'!$A$6:$A$47,0)),"Not found"))</f>
        <v/>
      </c>
      <c r="F8" s="12">
        <f>IF(D8="","",IFERROR(INDEX('EBI Reference'!$E$6:$E$47,MATCH(D8,'EBI Reference'!$A$6:$A$47,0)),"Not found"))</f>
        <v/>
      </c>
      <c r="G8" s="12">
        <f>IF(D8="","",IFERROR(INDEX('EBI Reference'!$F$6:$F$47,MATCH(D8,'EBI Reference'!$A$6:$A$47,0)),"Not found"))</f>
        <v/>
      </c>
      <c r="H8" s="12">
        <f>IF(D8="","",IFERROR(INDEX('EBI Reference'!$G$6:$G$47,MATCH(D8,'EBI Reference'!$A$6:$A$47,0)),"Not found"))</f>
        <v/>
      </c>
      <c r="I8" s="12">
        <f>IF(C8="","",COUNTIFS('Budget Lines'!$B$6:$B$305,B8,'Budget Lines'!$E$6:$E$305,C8))</f>
        <v/>
      </c>
      <c r="J8" s="13">
        <f>IF(C8="","",SUMIFS('Budget Lines'!$H$6:$H$305,'Budget Lines'!$B$6:$B$305,B8,'Budget Lines'!$E$6:$E$305,C8))</f>
        <v/>
      </c>
      <c r="K8" s="12">
        <f>IF(C8="","",IF(B8="","Fix: pick a school",IF(AND(D8="OTHER",L8=""),"Name: enter the EBI name in column L",IF(I8&gt;=1,"Pass","Fix: add a budget line for this EBI"))))</f>
        <v/>
      </c>
      <c r="L8" s="10" t="n"/>
    </row>
    <row r="9">
      <c r="A9" s="7" t="n">
        <v>4</v>
      </c>
      <c r="B9" s="10" t="n"/>
      <c r="C9" s="10" t="n"/>
      <c r="D9" s="12">
        <f>IF(C9="","",IFERROR(INDEX('EBI Reference'!$A$6:$A$47,MATCH(C9,'EBI Reference'!$C$6:$C$47,0)),"Not found"))</f>
        <v/>
      </c>
      <c r="E9" s="12">
        <f>IF(D9="","",IFERROR(INDEX('EBI Reference'!$D$6:$D$47,MATCH(D9,'EBI Reference'!$A$6:$A$47,0)),"Not found"))</f>
        <v/>
      </c>
      <c r="F9" s="12">
        <f>IF(D9="","",IFERROR(INDEX('EBI Reference'!$E$6:$E$47,MATCH(D9,'EBI Reference'!$A$6:$A$47,0)),"Not found"))</f>
        <v/>
      </c>
      <c r="G9" s="12">
        <f>IF(D9="","",IFERROR(INDEX('EBI Reference'!$F$6:$F$47,MATCH(D9,'EBI Reference'!$A$6:$A$47,0)),"Not found"))</f>
        <v/>
      </c>
      <c r="H9" s="12">
        <f>IF(D9="","",IFERROR(INDEX('EBI Reference'!$G$6:$G$47,MATCH(D9,'EBI Reference'!$A$6:$A$47,0)),"Not found"))</f>
        <v/>
      </c>
      <c r="I9" s="12">
        <f>IF(C9="","",COUNTIFS('Budget Lines'!$B$6:$B$305,B9,'Budget Lines'!$E$6:$E$305,C9))</f>
        <v/>
      </c>
      <c r="J9" s="13">
        <f>IF(C9="","",SUMIFS('Budget Lines'!$H$6:$H$305,'Budget Lines'!$B$6:$B$305,B9,'Budget Lines'!$E$6:$E$305,C9))</f>
        <v/>
      </c>
      <c r="K9" s="12">
        <f>IF(C9="","",IF(B9="","Fix: pick a school",IF(AND(D9="OTHER",L9=""),"Name: enter the EBI name in column L",IF(I9&gt;=1,"Pass","Fix: add a budget line for this EBI"))))</f>
        <v/>
      </c>
      <c r="L9" s="10" t="n"/>
    </row>
    <row r="10">
      <c r="A10" s="7" t="n">
        <v>5</v>
      </c>
      <c r="B10" s="10" t="n"/>
      <c r="C10" s="10" t="n"/>
      <c r="D10" s="12">
        <f>IF(C10="","",IFERROR(INDEX('EBI Reference'!$A$6:$A$47,MATCH(C10,'EBI Reference'!$C$6:$C$47,0)),"Not found"))</f>
        <v/>
      </c>
      <c r="E10" s="12">
        <f>IF(D10="","",IFERROR(INDEX('EBI Reference'!$D$6:$D$47,MATCH(D10,'EBI Reference'!$A$6:$A$47,0)),"Not found"))</f>
        <v/>
      </c>
      <c r="F10" s="12">
        <f>IF(D10="","",IFERROR(INDEX('EBI Reference'!$E$6:$E$47,MATCH(D10,'EBI Reference'!$A$6:$A$47,0)),"Not found"))</f>
        <v/>
      </c>
      <c r="G10" s="12">
        <f>IF(D10="","",IFERROR(INDEX('EBI Reference'!$F$6:$F$47,MATCH(D10,'EBI Reference'!$A$6:$A$47,0)),"Not found"))</f>
        <v/>
      </c>
      <c r="H10" s="12">
        <f>IF(D10="","",IFERROR(INDEX('EBI Reference'!$G$6:$G$47,MATCH(D10,'EBI Reference'!$A$6:$A$47,0)),"Not found"))</f>
        <v/>
      </c>
      <c r="I10" s="12">
        <f>IF(C10="","",COUNTIFS('Budget Lines'!$B$6:$B$305,B10,'Budget Lines'!$E$6:$E$305,C10))</f>
        <v/>
      </c>
      <c r="J10" s="13">
        <f>IF(C10="","",SUMIFS('Budget Lines'!$H$6:$H$305,'Budget Lines'!$B$6:$B$305,B10,'Budget Lines'!$E$6:$E$305,C10))</f>
        <v/>
      </c>
      <c r="K10" s="12">
        <f>IF(C10="","",IF(B10="","Fix: pick a school",IF(AND(D10="OTHER",L10=""),"Name: enter the EBI name in column L",IF(I10&gt;=1,"Pass","Fix: add a budget line for this EBI"))))</f>
        <v/>
      </c>
      <c r="L10" s="10" t="n"/>
    </row>
    <row r="11">
      <c r="A11" s="7" t="n">
        <v>6</v>
      </c>
      <c r="B11" s="10" t="n"/>
      <c r="C11" s="10" t="n"/>
      <c r="D11" s="12">
        <f>IF(C11="","",IFERROR(INDEX('EBI Reference'!$A$6:$A$47,MATCH(C11,'EBI Reference'!$C$6:$C$47,0)),"Not found"))</f>
        <v/>
      </c>
      <c r="E11" s="12">
        <f>IF(D11="","",IFERROR(INDEX('EBI Reference'!$D$6:$D$47,MATCH(D11,'EBI Reference'!$A$6:$A$47,0)),"Not found"))</f>
        <v/>
      </c>
      <c r="F11" s="12">
        <f>IF(D11="","",IFERROR(INDEX('EBI Reference'!$E$6:$E$47,MATCH(D11,'EBI Reference'!$A$6:$A$47,0)),"Not found"))</f>
        <v/>
      </c>
      <c r="G11" s="12">
        <f>IF(D11="","",IFERROR(INDEX('EBI Reference'!$F$6:$F$47,MATCH(D11,'EBI Reference'!$A$6:$A$47,0)),"Not found"))</f>
        <v/>
      </c>
      <c r="H11" s="12">
        <f>IF(D11="","",IFERROR(INDEX('EBI Reference'!$G$6:$G$47,MATCH(D11,'EBI Reference'!$A$6:$A$47,0)),"Not found"))</f>
        <v/>
      </c>
      <c r="I11" s="12">
        <f>IF(C11="","",COUNTIFS('Budget Lines'!$B$6:$B$305,B11,'Budget Lines'!$E$6:$E$305,C11))</f>
        <v/>
      </c>
      <c r="J11" s="13">
        <f>IF(C11="","",SUMIFS('Budget Lines'!$H$6:$H$305,'Budget Lines'!$B$6:$B$305,B11,'Budget Lines'!$E$6:$E$305,C11))</f>
        <v/>
      </c>
      <c r="K11" s="12">
        <f>IF(C11="","",IF(B11="","Fix: pick a school",IF(AND(D11="OTHER",L11=""),"Name: enter the EBI name in column L",IF(I11&gt;=1,"Pass","Fix: add a budget line for this EBI"))))</f>
        <v/>
      </c>
      <c r="L11" s="10" t="n"/>
    </row>
    <row r="12">
      <c r="A12" s="7" t="n">
        <v>7</v>
      </c>
      <c r="B12" s="10" t="n"/>
      <c r="C12" s="10" t="n"/>
      <c r="D12" s="12">
        <f>IF(C12="","",IFERROR(INDEX('EBI Reference'!$A$6:$A$47,MATCH(C12,'EBI Reference'!$C$6:$C$47,0)),"Not found"))</f>
        <v/>
      </c>
      <c r="E12" s="12">
        <f>IF(D12="","",IFERROR(INDEX('EBI Reference'!$D$6:$D$47,MATCH(D12,'EBI Reference'!$A$6:$A$47,0)),"Not found"))</f>
        <v/>
      </c>
      <c r="F12" s="12">
        <f>IF(D12="","",IFERROR(INDEX('EBI Reference'!$E$6:$E$47,MATCH(D12,'EBI Reference'!$A$6:$A$47,0)),"Not found"))</f>
        <v/>
      </c>
      <c r="G12" s="12">
        <f>IF(D12="","",IFERROR(INDEX('EBI Reference'!$F$6:$F$47,MATCH(D12,'EBI Reference'!$A$6:$A$47,0)),"Not found"))</f>
        <v/>
      </c>
      <c r="H12" s="12">
        <f>IF(D12="","",IFERROR(INDEX('EBI Reference'!$G$6:$G$47,MATCH(D12,'EBI Reference'!$A$6:$A$47,0)),"Not found"))</f>
        <v/>
      </c>
      <c r="I12" s="12">
        <f>IF(C12="","",COUNTIFS('Budget Lines'!$B$6:$B$305,B12,'Budget Lines'!$E$6:$E$305,C12))</f>
        <v/>
      </c>
      <c r="J12" s="13">
        <f>IF(C12="","",SUMIFS('Budget Lines'!$H$6:$H$305,'Budget Lines'!$B$6:$B$305,B12,'Budget Lines'!$E$6:$E$305,C12))</f>
        <v/>
      </c>
      <c r="K12" s="12">
        <f>IF(C12="","",IF(B12="","Fix: pick a school",IF(AND(D12="OTHER",L12=""),"Name: enter the EBI name in column L",IF(I12&gt;=1,"Pass","Fix: add a budget line for this EBI"))))</f>
        <v/>
      </c>
      <c r="L12" s="10" t="n"/>
    </row>
    <row r="13">
      <c r="A13" s="7" t="n">
        <v>8</v>
      </c>
      <c r="B13" s="10" t="n"/>
      <c r="C13" s="10" t="n"/>
      <c r="D13" s="12">
        <f>IF(C13="","",IFERROR(INDEX('EBI Reference'!$A$6:$A$47,MATCH(C13,'EBI Reference'!$C$6:$C$47,0)),"Not found"))</f>
        <v/>
      </c>
      <c r="E13" s="12">
        <f>IF(D13="","",IFERROR(INDEX('EBI Reference'!$D$6:$D$47,MATCH(D13,'EBI Reference'!$A$6:$A$47,0)),"Not found"))</f>
        <v/>
      </c>
      <c r="F13" s="12">
        <f>IF(D13="","",IFERROR(INDEX('EBI Reference'!$E$6:$E$47,MATCH(D13,'EBI Reference'!$A$6:$A$47,0)),"Not found"))</f>
        <v/>
      </c>
      <c r="G13" s="12">
        <f>IF(D13="","",IFERROR(INDEX('EBI Reference'!$F$6:$F$47,MATCH(D13,'EBI Reference'!$A$6:$A$47,0)),"Not found"))</f>
        <v/>
      </c>
      <c r="H13" s="12">
        <f>IF(D13="","",IFERROR(INDEX('EBI Reference'!$G$6:$G$47,MATCH(D13,'EBI Reference'!$A$6:$A$47,0)),"Not found"))</f>
        <v/>
      </c>
      <c r="I13" s="12">
        <f>IF(C13="","",COUNTIFS('Budget Lines'!$B$6:$B$305,B13,'Budget Lines'!$E$6:$E$305,C13))</f>
        <v/>
      </c>
      <c r="J13" s="13">
        <f>IF(C13="","",SUMIFS('Budget Lines'!$H$6:$H$305,'Budget Lines'!$B$6:$B$305,B13,'Budget Lines'!$E$6:$E$305,C13))</f>
        <v/>
      </c>
      <c r="K13" s="12">
        <f>IF(C13="","",IF(B13="","Fix: pick a school",IF(AND(D13="OTHER",L13=""),"Name: enter the EBI name in column L",IF(I13&gt;=1,"Pass","Fix: add a budget line for this EBI"))))</f>
        <v/>
      </c>
      <c r="L13" s="10" t="n"/>
    </row>
    <row r="14">
      <c r="A14" s="7" t="n">
        <v>9</v>
      </c>
      <c r="B14" s="10" t="n"/>
      <c r="C14" s="10" t="n"/>
      <c r="D14" s="12">
        <f>IF(C14="","",IFERROR(INDEX('EBI Reference'!$A$6:$A$47,MATCH(C14,'EBI Reference'!$C$6:$C$47,0)),"Not found"))</f>
        <v/>
      </c>
      <c r="E14" s="12">
        <f>IF(D14="","",IFERROR(INDEX('EBI Reference'!$D$6:$D$47,MATCH(D14,'EBI Reference'!$A$6:$A$47,0)),"Not found"))</f>
        <v/>
      </c>
      <c r="F14" s="12">
        <f>IF(D14="","",IFERROR(INDEX('EBI Reference'!$E$6:$E$47,MATCH(D14,'EBI Reference'!$A$6:$A$47,0)),"Not found"))</f>
        <v/>
      </c>
      <c r="G14" s="12">
        <f>IF(D14="","",IFERROR(INDEX('EBI Reference'!$F$6:$F$47,MATCH(D14,'EBI Reference'!$A$6:$A$47,0)),"Not found"))</f>
        <v/>
      </c>
      <c r="H14" s="12">
        <f>IF(D14="","",IFERROR(INDEX('EBI Reference'!$G$6:$G$47,MATCH(D14,'EBI Reference'!$A$6:$A$47,0)),"Not found"))</f>
        <v/>
      </c>
      <c r="I14" s="12">
        <f>IF(C14="","",COUNTIFS('Budget Lines'!$B$6:$B$305,B14,'Budget Lines'!$E$6:$E$305,C14))</f>
        <v/>
      </c>
      <c r="J14" s="13">
        <f>IF(C14="","",SUMIFS('Budget Lines'!$H$6:$H$305,'Budget Lines'!$B$6:$B$305,B14,'Budget Lines'!$E$6:$E$305,C14))</f>
        <v/>
      </c>
      <c r="K14" s="12">
        <f>IF(C14="","",IF(B14="","Fix: pick a school",IF(AND(D14="OTHER",L14=""),"Name: enter the EBI name in column L",IF(I14&gt;=1,"Pass","Fix: add a budget line for this EBI"))))</f>
        <v/>
      </c>
      <c r="L14" s="10" t="n"/>
    </row>
    <row r="15">
      <c r="A15" s="7" t="n">
        <v>10</v>
      </c>
      <c r="B15" s="10" t="n"/>
      <c r="C15" s="10" t="n"/>
      <c r="D15" s="12">
        <f>IF(C15="","",IFERROR(INDEX('EBI Reference'!$A$6:$A$47,MATCH(C15,'EBI Reference'!$C$6:$C$47,0)),"Not found"))</f>
        <v/>
      </c>
      <c r="E15" s="12">
        <f>IF(D15="","",IFERROR(INDEX('EBI Reference'!$D$6:$D$47,MATCH(D15,'EBI Reference'!$A$6:$A$47,0)),"Not found"))</f>
        <v/>
      </c>
      <c r="F15" s="12">
        <f>IF(D15="","",IFERROR(INDEX('EBI Reference'!$E$6:$E$47,MATCH(D15,'EBI Reference'!$A$6:$A$47,0)),"Not found"))</f>
        <v/>
      </c>
      <c r="G15" s="12">
        <f>IF(D15="","",IFERROR(INDEX('EBI Reference'!$F$6:$F$47,MATCH(D15,'EBI Reference'!$A$6:$A$47,0)),"Not found"))</f>
        <v/>
      </c>
      <c r="H15" s="12">
        <f>IF(D15="","",IFERROR(INDEX('EBI Reference'!$G$6:$G$47,MATCH(D15,'EBI Reference'!$A$6:$A$47,0)),"Not found"))</f>
        <v/>
      </c>
      <c r="I15" s="12">
        <f>IF(C15="","",COUNTIFS('Budget Lines'!$B$6:$B$305,B15,'Budget Lines'!$E$6:$E$305,C15))</f>
        <v/>
      </c>
      <c r="J15" s="13">
        <f>IF(C15="","",SUMIFS('Budget Lines'!$H$6:$H$305,'Budget Lines'!$B$6:$B$305,B15,'Budget Lines'!$E$6:$E$305,C15))</f>
        <v/>
      </c>
      <c r="K15" s="12">
        <f>IF(C15="","",IF(B15="","Fix: pick a school",IF(AND(D15="OTHER",L15=""),"Name: enter the EBI name in column L",IF(I15&gt;=1,"Pass","Fix: add a budget line for this EBI"))))</f>
        <v/>
      </c>
      <c r="L15" s="10" t="n"/>
    </row>
    <row r="16">
      <c r="A16" s="7" t="n">
        <v>11</v>
      </c>
      <c r="B16" s="10" t="n"/>
      <c r="C16" s="10" t="n"/>
      <c r="D16" s="12">
        <f>IF(C16="","",IFERROR(INDEX('EBI Reference'!$A$6:$A$47,MATCH(C16,'EBI Reference'!$C$6:$C$47,0)),"Not found"))</f>
        <v/>
      </c>
      <c r="E16" s="12">
        <f>IF(D16="","",IFERROR(INDEX('EBI Reference'!$D$6:$D$47,MATCH(D16,'EBI Reference'!$A$6:$A$47,0)),"Not found"))</f>
        <v/>
      </c>
      <c r="F16" s="12">
        <f>IF(D16="","",IFERROR(INDEX('EBI Reference'!$E$6:$E$47,MATCH(D16,'EBI Reference'!$A$6:$A$47,0)),"Not found"))</f>
        <v/>
      </c>
      <c r="G16" s="12">
        <f>IF(D16="","",IFERROR(INDEX('EBI Reference'!$F$6:$F$47,MATCH(D16,'EBI Reference'!$A$6:$A$47,0)),"Not found"))</f>
        <v/>
      </c>
      <c r="H16" s="12">
        <f>IF(D16="","",IFERROR(INDEX('EBI Reference'!$G$6:$G$47,MATCH(D16,'EBI Reference'!$A$6:$A$47,0)),"Not found"))</f>
        <v/>
      </c>
      <c r="I16" s="12">
        <f>IF(C16="","",COUNTIFS('Budget Lines'!$B$6:$B$305,B16,'Budget Lines'!$E$6:$E$305,C16))</f>
        <v/>
      </c>
      <c r="J16" s="13">
        <f>IF(C16="","",SUMIFS('Budget Lines'!$H$6:$H$305,'Budget Lines'!$B$6:$B$305,B16,'Budget Lines'!$E$6:$E$305,C16))</f>
        <v/>
      </c>
      <c r="K16" s="12">
        <f>IF(C16="","",IF(B16="","Fix: pick a school",IF(AND(D16="OTHER",L16=""),"Name: enter the EBI name in column L",IF(I16&gt;=1,"Pass","Fix: add a budget line for this EBI"))))</f>
        <v/>
      </c>
      <c r="L16" s="10" t="n"/>
    </row>
    <row r="17">
      <c r="A17" s="7" t="n">
        <v>12</v>
      </c>
      <c r="B17" s="10" t="n"/>
      <c r="C17" s="10" t="n"/>
      <c r="D17" s="12">
        <f>IF(C17="","",IFERROR(INDEX('EBI Reference'!$A$6:$A$47,MATCH(C17,'EBI Reference'!$C$6:$C$47,0)),"Not found"))</f>
        <v/>
      </c>
      <c r="E17" s="12">
        <f>IF(D17="","",IFERROR(INDEX('EBI Reference'!$D$6:$D$47,MATCH(D17,'EBI Reference'!$A$6:$A$47,0)),"Not found"))</f>
        <v/>
      </c>
      <c r="F17" s="12">
        <f>IF(D17="","",IFERROR(INDEX('EBI Reference'!$E$6:$E$47,MATCH(D17,'EBI Reference'!$A$6:$A$47,0)),"Not found"))</f>
        <v/>
      </c>
      <c r="G17" s="12">
        <f>IF(D17="","",IFERROR(INDEX('EBI Reference'!$F$6:$F$47,MATCH(D17,'EBI Reference'!$A$6:$A$47,0)),"Not found"))</f>
        <v/>
      </c>
      <c r="H17" s="12">
        <f>IF(D17="","",IFERROR(INDEX('EBI Reference'!$G$6:$G$47,MATCH(D17,'EBI Reference'!$A$6:$A$47,0)),"Not found"))</f>
        <v/>
      </c>
      <c r="I17" s="12">
        <f>IF(C17="","",COUNTIFS('Budget Lines'!$B$6:$B$305,B17,'Budget Lines'!$E$6:$E$305,C17))</f>
        <v/>
      </c>
      <c r="J17" s="13">
        <f>IF(C17="","",SUMIFS('Budget Lines'!$H$6:$H$305,'Budget Lines'!$B$6:$B$305,B17,'Budget Lines'!$E$6:$E$305,C17))</f>
        <v/>
      </c>
      <c r="K17" s="12">
        <f>IF(C17="","",IF(B17="","Fix: pick a school",IF(AND(D17="OTHER",L17=""),"Name: enter the EBI name in column L",IF(I17&gt;=1,"Pass","Fix: add a budget line for this EBI"))))</f>
        <v/>
      </c>
      <c r="L17" s="10" t="n"/>
    </row>
    <row r="18">
      <c r="A18" s="7" t="n">
        <v>13</v>
      </c>
      <c r="B18" s="10" t="n"/>
      <c r="C18" s="10" t="n"/>
      <c r="D18" s="12">
        <f>IF(C18="","",IFERROR(INDEX('EBI Reference'!$A$6:$A$47,MATCH(C18,'EBI Reference'!$C$6:$C$47,0)),"Not found"))</f>
        <v/>
      </c>
      <c r="E18" s="12">
        <f>IF(D18="","",IFERROR(INDEX('EBI Reference'!$D$6:$D$47,MATCH(D18,'EBI Reference'!$A$6:$A$47,0)),"Not found"))</f>
        <v/>
      </c>
      <c r="F18" s="12">
        <f>IF(D18="","",IFERROR(INDEX('EBI Reference'!$E$6:$E$47,MATCH(D18,'EBI Reference'!$A$6:$A$47,0)),"Not found"))</f>
        <v/>
      </c>
      <c r="G18" s="12">
        <f>IF(D18="","",IFERROR(INDEX('EBI Reference'!$F$6:$F$47,MATCH(D18,'EBI Reference'!$A$6:$A$47,0)),"Not found"))</f>
        <v/>
      </c>
      <c r="H18" s="12">
        <f>IF(D18="","",IFERROR(INDEX('EBI Reference'!$G$6:$G$47,MATCH(D18,'EBI Reference'!$A$6:$A$47,0)),"Not found"))</f>
        <v/>
      </c>
      <c r="I18" s="12">
        <f>IF(C18="","",COUNTIFS('Budget Lines'!$B$6:$B$305,B18,'Budget Lines'!$E$6:$E$305,C18))</f>
        <v/>
      </c>
      <c r="J18" s="13">
        <f>IF(C18="","",SUMIFS('Budget Lines'!$H$6:$H$305,'Budget Lines'!$B$6:$B$305,B18,'Budget Lines'!$E$6:$E$305,C18))</f>
        <v/>
      </c>
      <c r="K18" s="12">
        <f>IF(C18="","",IF(B18="","Fix: pick a school",IF(AND(D18="OTHER",L18=""),"Name: enter the EBI name in column L",IF(I18&gt;=1,"Pass","Fix: add a budget line for this EBI"))))</f>
        <v/>
      </c>
      <c r="L18" s="10" t="n"/>
    </row>
    <row r="19">
      <c r="A19" s="7" t="n">
        <v>14</v>
      </c>
      <c r="B19" s="10" t="n"/>
      <c r="C19" s="10" t="n"/>
      <c r="D19" s="12">
        <f>IF(C19="","",IFERROR(INDEX('EBI Reference'!$A$6:$A$47,MATCH(C19,'EBI Reference'!$C$6:$C$47,0)),"Not found"))</f>
        <v/>
      </c>
      <c r="E19" s="12">
        <f>IF(D19="","",IFERROR(INDEX('EBI Reference'!$D$6:$D$47,MATCH(D19,'EBI Reference'!$A$6:$A$47,0)),"Not found"))</f>
        <v/>
      </c>
      <c r="F19" s="12">
        <f>IF(D19="","",IFERROR(INDEX('EBI Reference'!$E$6:$E$47,MATCH(D19,'EBI Reference'!$A$6:$A$47,0)),"Not found"))</f>
        <v/>
      </c>
      <c r="G19" s="12">
        <f>IF(D19="","",IFERROR(INDEX('EBI Reference'!$F$6:$F$47,MATCH(D19,'EBI Reference'!$A$6:$A$47,0)),"Not found"))</f>
        <v/>
      </c>
      <c r="H19" s="12">
        <f>IF(D19="","",IFERROR(INDEX('EBI Reference'!$G$6:$G$47,MATCH(D19,'EBI Reference'!$A$6:$A$47,0)),"Not found"))</f>
        <v/>
      </c>
      <c r="I19" s="12">
        <f>IF(C19="","",COUNTIFS('Budget Lines'!$B$6:$B$305,B19,'Budget Lines'!$E$6:$E$305,C19))</f>
        <v/>
      </c>
      <c r="J19" s="13">
        <f>IF(C19="","",SUMIFS('Budget Lines'!$H$6:$H$305,'Budget Lines'!$B$6:$B$305,B19,'Budget Lines'!$E$6:$E$305,C19))</f>
        <v/>
      </c>
      <c r="K19" s="12">
        <f>IF(C19="","",IF(B19="","Fix: pick a school",IF(AND(D19="OTHER",L19=""),"Name: enter the EBI name in column L",IF(I19&gt;=1,"Pass","Fix: add a budget line for this EBI"))))</f>
        <v/>
      </c>
      <c r="L19" s="10" t="n"/>
    </row>
    <row r="20">
      <c r="A20" s="7" t="n">
        <v>15</v>
      </c>
      <c r="B20" s="10" t="n"/>
      <c r="C20" s="10" t="n"/>
      <c r="D20" s="12">
        <f>IF(C20="","",IFERROR(INDEX('EBI Reference'!$A$6:$A$47,MATCH(C20,'EBI Reference'!$C$6:$C$47,0)),"Not found"))</f>
        <v/>
      </c>
      <c r="E20" s="12">
        <f>IF(D20="","",IFERROR(INDEX('EBI Reference'!$D$6:$D$47,MATCH(D20,'EBI Reference'!$A$6:$A$47,0)),"Not found"))</f>
        <v/>
      </c>
      <c r="F20" s="12">
        <f>IF(D20="","",IFERROR(INDEX('EBI Reference'!$E$6:$E$47,MATCH(D20,'EBI Reference'!$A$6:$A$47,0)),"Not found"))</f>
        <v/>
      </c>
      <c r="G20" s="12">
        <f>IF(D20="","",IFERROR(INDEX('EBI Reference'!$F$6:$F$47,MATCH(D20,'EBI Reference'!$A$6:$A$47,0)),"Not found"))</f>
        <v/>
      </c>
      <c r="H20" s="12">
        <f>IF(D20="","",IFERROR(INDEX('EBI Reference'!$G$6:$G$47,MATCH(D20,'EBI Reference'!$A$6:$A$47,0)),"Not found"))</f>
        <v/>
      </c>
      <c r="I20" s="12">
        <f>IF(C20="","",COUNTIFS('Budget Lines'!$B$6:$B$305,B20,'Budget Lines'!$E$6:$E$305,C20))</f>
        <v/>
      </c>
      <c r="J20" s="13">
        <f>IF(C20="","",SUMIFS('Budget Lines'!$H$6:$H$305,'Budget Lines'!$B$6:$B$305,B20,'Budget Lines'!$E$6:$E$305,C20))</f>
        <v/>
      </c>
      <c r="K20" s="12">
        <f>IF(C20="","",IF(B20="","Fix: pick a school",IF(AND(D20="OTHER",L20=""),"Name: enter the EBI name in column L",IF(I20&gt;=1,"Pass","Fix: add a budget line for this EBI"))))</f>
        <v/>
      </c>
      <c r="L20" s="10" t="n"/>
    </row>
    <row r="21">
      <c r="A21" s="7" t="n">
        <v>16</v>
      </c>
      <c r="B21" s="10" t="n"/>
      <c r="C21" s="10" t="n"/>
      <c r="D21" s="12">
        <f>IF(C21="","",IFERROR(INDEX('EBI Reference'!$A$6:$A$47,MATCH(C21,'EBI Reference'!$C$6:$C$47,0)),"Not found"))</f>
        <v/>
      </c>
      <c r="E21" s="12">
        <f>IF(D21="","",IFERROR(INDEX('EBI Reference'!$D$6:$D$47,MATCH(D21,'EBI Reference'!$A$6:$A$47,0)),"Not found"))</f>
        <v/>
      </c>
      <c r="F21" s="12">
        <f>IF(D21="","",IFERROR(INDEX('EBI Reference'!$E$6:$E$47,MATCH(D21,'EBI Reference'!$A$6:$A$47,0)),"Not found"))</f>
        <v/>
      </c>
      <c r="G21" s="12">
        <f>IF(D21="","",IFERROR(INDEX('EBI Reference'!$F$6:$F$47,MATCH(D21,'EBI Reference'!$A$6:$A$47,0)),"Not found"))</f>
        <v/>
      </c>
      <c r="H21" s="12">
        <f>IF(D21="","",IFERROR(INDEX('EBI Reference'!$G$6:$G$47,MATCH(D21,'EBI Reference'!$A$6:$A$47,0)),"Not found"))</f>
        <v/>
      </c>
      <c r="I21" s="12">
        <f>IF(C21="","",COUNTIFS('Budget Lines'!$B$6:$B$305,B21,'Budget Lines'!$E$6:$E$305,C21))</f>
        <v/>
      </c>
      <c r="J21" s="13">
        <f>IF(C21="","",SUMIFS('Budget Lines'!$H$6:$H$305,'Budget Lines'!$B$6:$B$305,B21,'Budget Lines'!$E$6:$E$305,C21))</f>
        <v/>
      </c>
      <c r="K21" s="12">
        <f>IF(C21="","",IF(B21="","Fix: pick a school",IF(AND(D21="OTHER",L21=""),"Name: enter the EBI name in column L",IF(I21&gt;=1,"Pass","Fix: add a budget line for this EBI"))))</f>
        <v/>
      </c>
      <c r="L21" s="10" t="n"/>
    </row>
    <row r="22">
      <c r="A22" s="7" t="n">
        <v>17</v>
      </c>
      <c r="B22" s="10" t="n"/>
      <c r="C22" s="10" t="n"/>
      <c r="D22" s="12">
        <f>IF(C22="","",IFERROR(INDEX('EBI Reference'!$A$6:$A$47,MATCH(C22,'EBI Reference'!$C$6:$C$47,0)),"Not found"))</f>
        <v/>
      </c>
      <c r="E22" s="12">
        <f>IF(D22="","",IFERROR(INDEX('EBI Reference'!$D$6:$D$47,MATCH(D22,'EBI Reference'!$A$6:$A$47,0)),"Not found"))</f>
        <v/>
      </c>
      <c r="F22" s="12">
        <f>IF(D22="","",IFERROR(INDEX('EBI Reference'!$E$6:$E$47,MATCH(D22,'EBI Reference'!$A$6:$A$47,0)),"Not found"))</f>
        <v/>
      </c>
      <c r="G22" s="12">
        <f>IF(D22="","",IFERROR(INDEX('EBI Reference'!$F$6:$F$47,MATCH(D22,'EBI Reference'!$A$6:$A$47,0)),"Not found"))</f>
        <v/>
      </c>
      <c r="H22" s="12">
        <f>IF(D22="","",IFERROR(INDEX('EBI Reference'!$G$6:$G$47,MATCH(D22,'EBI Reference'!$A$6:$A$47,0)),"Not found"))</f>
        <v/>
      </c>
      <c r="I22" s="12">
        <f>IF(C22="","",COUNTIFS('Budget Lines'!$B$6:$B$305,B22,'Budget Lines'!$E$6:$E$305,C22))</f>
        <v/>
      </c>
      <c r="J22" s="13">
        <f>IF(C22="","",SUMIFS('Budget Lines'!$H$6:$H$305,'Budget Lines'!$B$6:$B$305,B22,'Budget Lines'!$E$6:$E$305,C22))</f>
        <v/>
      </c>
      <c r="K22" s="12">
        <f>IF(C22="","",IF(B22="","Fix: pick a school",IF(AND(D22="OTHER",L22=""),"Name: enter the EBI name in column L",IF(I22&gt;=1,"Pass","Fix: add a budget line for this EBI"))))</f>
        <v/>
      </c>
      <c r="L22" s="10" t="n"/>
    </row>
    <row r="23">
      <c r="A23" s="7" t="n">
        <v>18</v>
      </c>
      <c r="B23" s="10" t="n"/>
      <c r="C23" s="10" t="n"/>
      <c r="D23" s="12">
        <f>IF(C23="","",IFERROR(INDEX('EBI Reference'!$A$6:$A$47,MATCH(C23,'EBI Reference'!$C$6:$C$47,0)),"Not found"))</f>
        <v/>
      </c>
      <c r="E23" s="12">
        <f>IF(D23="","",IFERROR(INDEX('EBI Reference'!$D$6:$D$47,MATCH(D23,'EBI Reference'!$A$6:$A$47,0)),"Not found"))</f>
        <v/>
      </c>
      <c r="F23" s="12">
        <f>IF(D23="","",IFERROR(INDEX('EBI Reference'!$E$6:$E$47,MATCH(D23,'EBI Reference'!$A$6:$A$47,0)),"Not found"))</f>
        <v/>
      </c>
      <c r="G23" s="12">
        <f>IF(D23="","",IFERROR(INDEX('EBI Reference'!$F$6:$F$47,MATCH(D23,'EBI Reference'!$A$6:$A$47,0)),"Not found"))</f>
        <v/>
      </c>
      <c r="H23" s="12">
        <f>IF(D23="","",IFERROR(INDEX('EBI Reference'!$G$6:$G$47,MATCH(D23,'EBI Reference'!$A$6:$A$47,0)),"Not found"))</f>
        <v/>
      </c>
      <c r="I23" s="12">
        <f>IF(C23="","",COUNTIFS('Budget Lines'!$B$6:$B$305,B23,'Budget Lines'!$E$6:$E$305,C23))</f>
        <v/>
      </c>
      <c r="J23" s="13">
        <f>IF(C23="","",SUMIFS('Budget Lines'!$H$6:$H$305,'Budget Lines'!$B$6:$B$305,B23,'Budget Lines'!$E$6:$E$305,C23))</f>
        <v/>
      </c>
      <c r="K23" s="12">
        <f>IF(C23="","",IF(B23="","Fix: pick a school",IF(AND(D23="OTHER",L23=""),"Name: enter the EBI name in column L",IF(I23&gt;=1,"Pass","Fix: add a budget line for this EBI"))))</f>
        <v/>
      </c>
      <c r="L23" s="10" t="n"/>
    </row>
    <row r="24">
      <c r="A24" s="7" t="n">
        <v>19</v>
      </c>
      <c r="B24" s="10" t="n"/>
      <c r="C24" s="10" t="n"/>
      <c r="D24" s="12">
        <f>IF(C24="","",IFERROR(INDEX('EBI Reference'!$A$6:$A$47,MATCH(C24,'EBI Reference'!$C$6:$C$47,0)),"Not found"))</f>
        <v/>
      </c>
      <c r="E24" s="12">
        <f>IF(D24="","",IFERROR(INDEX('EBI Reference'!$D$6:$D$47,MATCH(D24,'EBI Reference'!$A$6:$A$47,0)),"Not found"))</f>
        <v/>
      </c>
      <c r="F24" s="12">
        <f>IF(D24="","",IFERROR(INDEX('EBI Reference'!$E$6:$E$47,MATCH(D24,'EBI Reference'!$A$6:$A$47,0)),"Not found"))</f>
        <v/>
      </c>
      <c r="G24" s="12">
        <f>IF(D24="","",IFERROR(INDEX('EBI Reference'!$F$6:$F$47,MATCH(D24,'EBI Reference'!$A$6:$A$47,0)),"Not found"))</f>
        <v/>
      </c>
      <c r="H24" s="12">
        <f>IF(D24="","",IFERROR(INDEX('EBI Reference'!$G$6:$G$47,MATCH(D24,'EBI Reference'!$A$6:$A$47,0)),"Not found"))</f>
        <v/>
      </c>
      <c r="I24" s="12">
        <f>IF(C24="","",COUNTIFS('Budget Lines'!$B$6:$B$305,B24,'Budget Lines'!$E$6:$E$305,C24))</f>
        <v/>
      </c>
      <c r="J24" s="13">
        <f>IF(C24="","",SUMIFS('Budget Lines'!$H$6:$H$305,'Budget Lines'!$B$6:$B$305,B24,'Budget Lines'!$E$6:$E$305,C24))</f>
        <v/>
      </c>
      <c r="K24" s="12">
        <f>IF(C24="","",IF(B24="","Fix: pick a school",IF(AND(D24="OTHER",L24=""),"Name: enter the EBI name in column L",IF(I24&gt;=1,"Pass","Fix: add a budget line for this EBI"))))</f>
        <v/>
      </c>
      <c r="L24" s="10" t="n"/>
    </row>
    <row r="25">
      <c r="A25" s="7" t="n">
        <v>20</v>
      </c>
      <c r="B25" s="10" t="n"/>
      <c r="C25" s="10" t="n"/>
      <c r="D25" s="12">
        <f>IF(C25="","",IFERROR(INDEX('EBI Reference'!$A$6:$A$47,MATCH(C25,'EBI Reference'!$C$6:$C$47,0)),"Not found"))</f>
        <v/>
      </c>
      <c r="E25" s="12">
        <f>IF(D25="","",IFERROR(INDEX('EBI Reference'!$D$6:$D$47,MATCH(D25,'EBI Reference'!$A$6:$A$47,0)),"Not found"))</f>
        <v/>
      </c>
      <c r="F25" s="12">
        <f>IF(D25="","",IFERROR(INDEX('EBI Reference'!$E$6:$E$47,MATCH(D25,'EBI Reference'!$A$6:$A$47,0)),"Not found"))</f>
        <v/>
      </c>
      <c r="G25" s="12">
        <f>IF(D25="","",IFERROR(INDEX('EBI Reference'!$F$6:$F$47,MATCH(D25,'EBI Reference'!$A$6:$A$47,0)),"Not found"))</f>
        <v/>
      </c>
      <c r="H25" s="12">
        <f>IF(D25="","",IFERROR(INDEX('EBI Reference'!$G$6:$G$47,MATCH(D25,'EBI Reference'!$A$6:$A$47,0)),"Not found"))</f>
        <v/>
      </c>
      <c r="I25" s="12">
        <f>IF(C25="","",COUNTIFS('Budget Lines'!$B$6:$B$305,B25,'Budget Lines'!$E$6:$E$305,C25))</f>
        <v/>
      </c>
      <c r="J25" s="13">
        <f>IF(C25="","",SUMIFS('Budget Lines'!$H$6:$H$305,'Budget Lines'!$B$6:$B$305,B25,'Budget Lines'!$E$6:$E$305,C25))</f>
        <v/>
      </c>
      <c r="K25" s="12">
        <f>IF(C25="","",IF(B25="","Fix: pick a school",IF(AND(D25="OTHER",L25=""),"Name: enter the EBI name in column L",IF(I25&gt;=1,"Pass","Fix: add a budget line for this EBI"))))</f>
        <v/>
      </c>
      <c r="L25" s="10" t="n"/>
    </row>
    <row r="26">
      <c r="A26" s="7" t="n">
        <v>21</v>
      </c>
      <c r="B26" s="10" t="n"/>
      <c r="C26" s="10" t="n"/>
      <c r="D26" s="12">
        <f>IF(C26="","",IFERROR(INDEX('EBI Reference'!$A$6:$A$47,MATCH(C26,'EBI Reference'!$C$6:$C$47,0)),"Not found"))</f>
        <v/>
      </c>
      <c r="E26" s="12">
        <f>IF(D26="","",IFERROR(INDEX('EBI Reference'!$D$6:$D$47,MATCH(D26,'EBI Reference'!$A$6:$A$47,0)),"Not found"))</f>
        <v/>
      </c>
      <c r="F26" s="12">
        <f>IF(D26="","",IFERROR(INDEX('EBI Reference'!$E$6:$E$47,MATCH(D26,'EBI Reference'!$A$6:$A$47,0)),"Not found"))</f>
        <v/>
      </c>
      <c r="G26" s="12">
        <f>IF(D26="","",IFERROR(INDEX('EBI Reference'!$F$6:$F$47,MATCH(D26,'EBI Reference'!$A$6:$A$47,0)),"Not found"))</f>
        <v/>
      </c>
      <c r="H26" s="12">
        <f>IF(D26="","",IFERROR(INDEX('EBI Reference'!$G$6:$G$47,MATCH(D26,'EBI Reference'!$A$6:$A$47,0)),"Not found"))</f>
        <v/>
      </c>
      <c r="I26" s="12">
        <f>IF(C26="","",COUNTIFS('Budget Lines'!$B$6:$B$305,B26,'Budget Lines'!$E$6:$E$305,C26))</f>
        <v/>
      </c>
      <c r="J26" s="13">
        <f>IF(C26="","",SUMIFS('Budget Lines'!$H$6:$H$305,'Budget Lines'!$B$6:$B$305,B26,'Budget Lines'!$E$6:$E$305,C26))</f>
        <v/>
      </c>
      <c r="K26" s="12">
        <f>IF(C26="","",IF(B26="","Fix: pick a school",IF(AND(D26="OTHER",L26=""),"Name: enter the EBI name in column L",IF(I26&gt;=1,"Pass","Fix: add a budget line for this EBI"))))</f>
        <v/>
      </c>
      <c r="L26" s="10" t="n"/>
    </row>
    <row r="27">
      <c r="A27" s="7" t="n">
        <v>22</v>
      </c>
      <c r="B27" s="10" t="n"/>
      <c r="C27" s="10" t="n"/>
      <c r="D27" s="12">
        <f>IF(C27="","",IFERROR(INDEX('EBI Reference'!$A$6:$A$47,MATCH(C27,'EBI Reference'!$C$6:$C$47,0)),"Not found"))</f>
        <v/>
      </c>
      <c r="E27" s="12">
        <f>IF(D27="","",IFERROR(INDEX('EBI Reference'!$D$6:$D$47,MATCH(D27,'EBI Reference'!$A$6:$A$47,0)),"Not found"))</f>
        <v/>
      </c>
      <c r="F27" s="12">
        <f>IF(D27="","",IFERROR(INDEX('EBI Reference'!$E$6:$E$47,MATCH(D27,'EBI Reference'!$A$6:$A$47,0)),"Not found"))</f>
        <v/>
      </c>
      <c r="G27" s="12">
        <f>IF(D27="","",IFERROR(INDEX('EBI Reference'!$F$6:$F$47,MATCH(D27,'EBI Reference'!$A$6:$A$47,0)),"Not found"))</f>
        <v/>
      </c>
      <c r="H27" s="12">
        <f>IF(D27="","",IFERROR(INDEX('EBI Reference'!$G$6:$G$47,MATCH(D27,'EBI Reference'!$A$6:$A$47,0)),"Not found"))</f>
        <v/>
      </c>
      <c r="I27" s="12">
        <f>IF(C27="","",COUNTIFS('Budget Lines'!$B$6:$B$305,B27,'Budget Lines'!$E$6:$E$305,C27))</f>
        <v/>
      </c>
      <c r="J27" s="13">
        <f>IF(C27="","",SUMIFS('Budget Lines'!$H$6:$H$305,'Budget Lines'!$B$6:$B$305,B27,'Budget Lines'!$E$6:$E$305,C27))</f>
        <v/>
      </c>
      <c r="K27" s="12">
        <f>IF(C27="","",IF(B27="","Fix: pick a school",IF(AND(D27="OTHER",L27=""),"Name: enter the EBI name in column L",IF(I27&gt;=1,"Pass","Fix: add a budget line for this EBI"))))</f>
        <v/>
      </c>
      <c r="L27" s="10" t="n"/>
    </row>
    <row r="28">
      <c r="A28" s="7" t="n">
        <v>23</v>
      </c>
      <c r="B28" s="10" t="n"/>
      <c r="C28" s="10" t="n"/>
      <c r="D28" s="12">
        <f>IF(C28="","",IFERROR(INDEX('EBI Reference'!$A$6:$A$47,MATCH(C28,'EBI Reference'!$C$6:$C$47,0)),"Not found"))</f>
        <v/>
      </c>
      <c r="E28" s="12">
        <f>IF(D28="","",IFERROR(INDEX('EBI Reference'!$D$6:$D$47,MATCH(D28,'EBI Reference'!$A$6:$A$47,0)),"Not found"))</f>
        <v/>
      </c>
      <c r="F28" s="12">
        <f>IF(D28="","",IFERROR(INDEX('EBI Reference'!$E$6:$E$47,MATCH(D28,'EBI Reference'!$A$6:$A$47,0)),"Not found"))</f>
        <v/>
      </c>
      <c r="G28" s="12">
        <f>IF(D28="","",IFERROR(INDEX('EBI Reference'!$F$6:$F$47,MATCH(D28,'EBI Reference'!$A$6:$A$47,0)),"Not found"))</f>
        <v/>
      </c>
      <c r="H28" s="12">
        <f>IF(D28="","",IFERROR(INDEX('EBI Reference'!$G$6:$G$47,MATCH(D28,'EBI Reference'!$A$6:$A$47,0)),"Not found"))</f>
        <v/>
      </c>
      <c r="I28" s="12">
        <f>IF(C28="","",COUNTIFS('Budget Lines'!$B$6:$B$305,B28,'Budget Lines'!$E$6:$E$305,C28))</f>
        <v/>
      </c>
      <c r="J28" s="13">
        <f>IF(C28="","",SUMIFS('Budget Lines'!$H$6:$H$305,'Budget Lines'!$B$6:$B$305,B28,'Budget Lines'!$E$6:$E$305,C28))</f>
        <v/>
      </c>
      <c r="K28" s="12">
        <f>IF(C28="","",IF(B28="","Fix: pick a school",IF(AND(D28="OTHER",L28=""),"Name: enter the EBI name in column L",IF(I28&gt;=1,"Pass","Fix: add a budget line for this EBI"))))</f>
        <v/>
      </c>
      <c r="L28" s="10" t="n"/>
    </row>
    <row r="29">
      <c r="A29" s="7" t="n">
        <v>24</v>
      </c>
      <c r="B29" s="10" t="n"/>
      <c r="C29" s="10" t="n"/>
      <c r="D29" s="12">
        <f>IF(C29="","",IFERROR(INDEX('EBI Reference'!$A$6:$A$47,MATCH(C29,'EBI Reference'!$C$6:$C$47,0)),"Not found"))</f>
        <v/>
      </c>
      <c r="E29" s="12">
        <f>IF(D29="","",IFERROR(INDEX('EBI Reference'!$D$6:$D$47,MATCH(D29,'EBI Reference'!$A$6:$A$47,0)),"Not found"))</f>
        <v/>
      </c>
      <c r="F29" s="12">
        <f>IF(D29="","",IFERROR(INDEX('EBI Reference'!$E$6:$E$47,MATCH(D29,'EBI Reference'!$A$6:$A$47,0)),"Not found"))</f>
        <v/>
      </c>
      <c r="G29" s="12">
        <f>IF(D29="","",IFERROR(INDEX('EBI Reference'!$F$6:$F$47,MATCH(D29,'EBI Reference'!$A$6:$A$47,0)),"Not found"))</f>
        <v/>
      </c>
      <c r="H29" s="12">
        <f>IF(D29="","",IFERROR(INDEX('EBI Reference'!$G$6:$G$47,MATCH(D29,'EBI Reference'!$A$6:$A$47,0)),"Not found"))</f>
        <v/>
      </c>
      <c r="I29" s="12">
        <f>IF(C29="","",COUNTIFS('Budget Lines'!$B$6:$B$305,B29,'Budget Lines'!$E$6:$E$305,C29))</f>
        <v/>
      </c>
      <c r="J29" s="13">
        <f>IF(C29="","",SUMIFS('Budget Lines'!$H$6:$H$305,'Budget Lines'!$B$6:$B$305,B29,'Budget Lines'!$E$6:$E$305,C29))</f>
        <v/>
      </c>
      <c r="K29" s="12">
        <f>IF(C29="","",IF(B29="","Fix: pick a school",IF(AND(D29="OTHER",L29=""),"Name: enter the EBI name in column L",IF(I29&gt;=1,"Pass","Fix: add a budget line for this EBI"))))</f>
        <v/>
      </c>
      <c r="L29" s="10" t="n"/>
    </row>
    <row r="30">
      <c r="A30" s="7" t="n">
        <v>25</v>
      </c>
      <c r="B30" s="10" t="n"/>
      <c r="C30" s="10" t="n"/>
      <c r="D30" s="12">
        <f>IF(C30="","",IFERROR(INDEX('EBI Reference'!$A$6:$A$47,MATCH(C30,'EBI Reference'!$C$6:$C$47,0)),"Not found"))</f>
        <v/>
      </c>
      <c r="E30" s="12">
        <f>IF(D30="","",IFERROR(INDEX('EBI Reference'!$D$6:$D$47,MATCH(D30,'EBI Reference'!$A$6:$A$47,0)),"Not found"))</f>
        <v/>
      </c>
      <c r="F30" s="12">
        <f>IF(D30="","",IFERROR(INDEX('EBI Reference'!$E$6:$E$47,MATCH(D30,'EBI Reference'!$A$6:$A$47,0)),"Not found"))</f>
        <v/>
      </c>
      <c r="G30" s="12">
        <f>IF(D30="","",IFERROR(INDEX('EBI Reference'!$F$6:$F$47,MATCH(D30,'EBI Reference'!$A$6:$A$47,0)),"Not found"))</f>
        <v/>
      </c>
      <c r="H30" s="12">
        <f>IF(D30="","",IFERROR(INDEX('EBI Reference'!$G$6:$G$47,MATCH(D30,'EBI Reference'!$A$6:$A$47,0)),"Not found"))</f>
        <v/>
      </c>
      <c r="I30" s="12">
        <f>IF(C30="","",COUNTIFS('Budget Lines'!$B$6:$B$305,B30,'Budget Lines'!$E$6:$E$305,C30))</f>
        <v/>
      </c>
      <c r="J30" s="13">
        <f>IF(C30="","",SUMIFS('Budget Lines'!$H$6:$H$305,'Budget Lines'!$B$6:$B$305,B30,'Budget Lines'!$E$6:$E$305,C30))</f>
        <v/>
      </c>
      <c r="K30" s="12">
        <f>IF(C30="","",IF(B30="","Fix: pick a school",IF(AND(D30="OTHER",L30=""),"Name: enter the EBI name in column L",IF(I30&gt;=1,"Pass","Fix: add a budget line for this EBI"))))</f>
        <v/>
      </c>
      <c r="L30" s="10" t="n"/>
    </row>
    <row r="31">
      <c r="A31" s="7" t="n">
        <v>26</v>
      </c>
      <c r="B31" s="10" t="n"/>
      <c r="C31" s="10" t="n"/>
      <c r="D31" s="12">
        <f>IF(C31="","",IFERROR(INDEX('EBI Reference'!$A$6:$A$47,MATCH(C31,'EBI Reference'!$C$6:$C$47,0)),"Not found"))</f>
        <v/>
      </c>
      <c r="E31" s="12">
        <f>IF(D31="","",IFERROR(INDEX('EBI Reference'!$D$6:$D$47,MATCH(D31,'EBI Reference'!$A$6:$A$47,0)),"Not found"))</f>
        <v/>
      </c>
      <c r="F31" s="12">
        <f>IF(D31="","",IFERROR(INDEX('EBI Reference'!$E$6:$E$47,MATCH(D31,'EBI Reference'!$A$6:$A$47,0)),"Not found"))</f>
        <v/>
      </c>
      <c r="G31" s="12">
        <f>IF(D31="","",IFERROR(INDEX('EBI Reference'!$F$6:$F$47,MATCH(D31,'EBI Reference'!$A$6:$A$47,0)),"Not found"))</f>
        <v/>
      </c>
      <c r="H31" s="12">
        <f>IF(D31="","",IFERROR(INDEX('EBI Reference'!$G$6:$G$47,MATCH(D31,'EBI Reference'!$A$6:$A$47,0)),"Not found"))</f>
        <v/>
      </c>
      <c r="I31" s="12">
        <f>IF(C31="","",COUNTIFS('Budget Lines'!$B$6:$B$305,B31,'Budget Lines'!$E$6:$E$305,C31))</f>
        <v/>
      </c>
      <c r="J31" s="13">
        <f>IF(C31="","",SUMIFS('Budget Lines'!$H$6:$H$305,'Budget Lines'!$B$6:$B$305,B31,'Budget Lines'!$E$6:$E$305,C31))</f>
        <v/>
      </c>
      <c r="K31" s="12">
        <f>IF(C31="","",IF(B31="","Fix: pick a school",IF(AND(D31="OTHER",L31=""),"Name: enter the EBI name in column L",IF(I31&gt;=1,"Pass","Fix: add a budget line for this EBI"))))</f>
        <v/>
      </c>
      <c r="L31" s="10" t="n"/>
    </row>
    <row r="32">
      <c r="A32" s="7" t="n">
        <v>27</v>
      </c>
      <c r="B32" s="10" t="n"/>
      <c r="C32" s="10" t="n"/>
      <c r="D32" s="12">
        <f>IF(C32="","",IFERROR(INDEX('EBI Reference'!$A$6:$A$47,MATCH(C32,'EBI Reference'!$C$6:$C$47,0)),"Not found"))</f>
        <v/>
      </c>
      <c r="E32" s="12">
        <f>IF(D32="","",IFERROR(INDEX('EBI Reference'!$D$6:$D$47,MATCH(D32,'EBI Reference'!$A$6:$A$47,0)),"Not found"))</f>
        <v/>
      </c>
      <c r="F32" s="12">
        <f>IF(D32="","",IFERROR(INDEX('EBI Reference'!$E$6:$E$47,MATCH(D32,'EBI Reference'!$A$6:$A$47,0)),"Not found"))</f>
        <v/>
      </c>
      <c r="G32" s="12">
        <f>IF(D32="","",IFERROR(INDEX('EBI Reference'!$F$6:$F$47,MATCH(D32,'EBI Reference'!$A$6:$A$47,0)),"Not found"))</f>
        <v/>
      </c>
      <c r="H32" s="12">
        <f>IF(D32="","",IFERROR(INDEX('EBI Reference'!$G$6:$G$47,MATCH(D32,'EBI Reference'!$A$6:$A$47,0)),"Not found"))</f>
        <v/>
      </c>
      <c r="I32" s="12">
        <f>IF(C32="","",COUNTIFS('Budget Lines'!$B$6:$B$305,B32,'Budget Lines'!$E$6:$E$305,C32))</f>
        <v/>
      </c>
      <c r="J32" s="13">
        <f>IF(C32="","",SUMIFS('Budget Lines'!$H$6:$H$305,'Budget Lines'!$B$6:$B$305,B32,'Budget Lines'!$E$6:$E$305,C32))</f>
        <v/>
      </c>
      <c r="K32" s="12">
        <f>IF(C32="","",IF(B32="","Fix: pick a school",IF(AND(D32="OTHER",L32=""),"Name: enter the EBI name in column L",IF(I32&gt;=1,"Pass","Fix: add a budget line for this EBI"))))</f>
        <v/>
      </c>
      <c r="L32" s="10" t="n"/>
    </row>
    <row r="33">
      <c r="A33" s="7" t="n">
        <v>28</v>
      </c>
      <c r="B33" s="10" t="n"/>
      <c r="C33" s="10" t="n"/>
      <c r="D33" s="12">
        <f>IF(C33="","",IFERROR(INDEX('EBI Reference'!$A$6:$A$47,MATCH(C33,'EBI Reference'!$C$6:$C$47,0)),"Not found"))</f>
        <v/>
      </c>
      <c r="E33" s="12">
        <f>IF(D33="","",IFERROR(INDEX('EBI Reference'!$D$6:$D$47,MATCH(D33,'EBI Reference'!$A$6:$A$47,0)),"Not found"))</f>
        <v/>
      </c>
      <c r="F33" s="12">
        <f>IF(D33="","",IFERROR(INDEX('EBI Reference'!$E$6:$E$47,MATCH(D33,'EBI Reference'!$A$6:$A$47,0)),"Not found"))</f>
        <v/>
      </c>
      <c r="G33" s="12">
        <f>IF(D33="","",IFERROR(INDEX('EBI Reference'!$F$6:$F$47,MATCH(D33,'EBI Reference'!$A$6:$A$47,0)),"Not found"))</f>
        <v/>
      </c>
      <c r="H33" s="12">
        <f>IF(D33="","",IFERROR(INDEX('EBI Reference'!$G$6:$G$47,MATCH(D33,'EBI Reference'!$A$6:$A$47,0)),"Not found"))</f>
        <v/>
      </c>
      <c r="I33" s="12">
        <f>IF(C33="","",COUNTIFS('Budget Lines'!$B$6:$B$305,B33,'Budget Lines'!$E$6:$E$305,C33))</f>
        <v/>
      </c>
      <c r="J33" s="13">
        <f>IF(C33="","",SUMIFS('Budget Lines'!$H$6:$H$305,'Budget Lines'!$B$6:$B$305,B33,'Budget Lines'!$E$6:$E$305,C33))</f>
        <v/>
      </c>
      <c r="K33" s="12">
        <f>IF(C33="","",IF(B33="","Fix: pick a school",IF(AND(D33="OTHER",L33=""),"Name: enter the EBI name in column L",IF(I33&gt;=1,"Pass","Fix: add a budget line for this EBI"))))</f>
        <v/>
      </c>
      <c r="L33" s="10" t="n"/>
    </row>
    <row r="34">
      <c r="A34" s="7" t="n">
        <v>29</v>
      </c>
      <c r="B34" s="10" t="n"/>
      <c r="C34" s="10" t="n"/>
      <c r="D34" s="12">
        <f>IF(C34="","",IFERROR(INDEX('EBI Reference'!$A$6:$A$47,MATCH(C34,'EBI Reference'!$C$6:$C$47,0)),"Not found"))</f>
        <v/>
      </c>
      <c r="E34" s="12">
        <f>IF(D34="","",IFERROR(INDEX('EBI Reference'!$D$6:$D$47,MATCH(D34,'EBI Reference'!$A$6:$A$47,0)),"Not found"))</f>
        <v/>
      </c>
      <c r="F34" s="12">
        <f>IF(D34="","",IFERROR(INDEX('EBI Reference'!$E$6:$E$47,MATCH(D34,'EBI Reference'!$A$6:$A$47,0)),"Not found"))</f>
        <v/>
      </c>
      <c r="G34" s="12">
        <f>IF(D34="","",IFERROR(INDEX('EBI Reference'!$F$6:$F$47,MATCH(D34,'EBI Reference'!$A$6:$A$47,0)),"Not found"))</f>
        <v/>
      </c>
      <c r="H34" s="12">
        <f>IF(D34="","",IFERROR(INDEX('EBI Reference'!$G$6:$G$47,MATCH(D34,'EBI Reference'!$A$6:$A$47,0)),"Not found"))</f>
        <v/>
      </c>
      <c r="I34" s="12">
        <f>IF(C34="","",COUNTIFS('Budget Lines'!$B$6:$B$305,B34,'Budget Lines'!$E$6:$E$305,C34))</f>
        <v/>
      </c>
      <c r="J34" s="13">
        <f>IF(C34="","",SUMIFS('Budget Lines'!$H$6:$H$305,'Budget Lines'!$B$6:$B$305,B34,'Budget Lines'!$E$6:$E$305,C34))</f>
        <v/>
      </c>
      <c r="K34" s="12">
        <f>IF(C34="","",IF(B34="","Fix: pick a school",IF(AND(D34="OTHER",L34=""),"Name: enter the EBI name in column L",IF(I34&gt;=1,"Pass","Fix: add a budget line for this EBI"))))</f>
        <v/>
      </c>
      <c r="L34" s="10" t="n"/>
    </row>
    <row r="35">
      <c r="A35" s="7" t="n">
        <v>30</v>
      </c>
      <c r="B35" s="10" t="n"/>
      <c r="C35" s="10" t="n"/>
      <c r="D35" s="12">
        <f>IF(C35="","",IFERROR(INDEX('EBI Reference'!$A$6:$A$47,MATCH(C35,'EBI Reference'!$C$6:$C$47,0)),"Not found"))</f>
        <v/>
      </c>
      <c r="E35" s="12">
        <f>IF(D35="","",IFERROR(INDEX('EBI Reference'!$D$6:$D$47,MATCH(D35,'EBI Reference'!$A$6:$A$47,0)),"Not found"))</f>
        <v/>
      </c>
      <c r="F35" s="12">
        <f>IF(D35="","",IFERROR(INDEX('EBI Reference'!$E$6:$E$47,MATCH(D35,'EBI Reference'!$A$6:$A$47,0)),"Not found"))</f>
        <v/>
      </c>
      <c r="G35" s="12">
        <f>IF(D35="","",IFERROR(INDEX('EBI Reference'!$F$6:$F$47,MATCH(D35,'EBI Reference'!$A$6:$A$47,0)),"Not found"))</f>
        <v/>
      </c>
      <c r="H35" s="12">
        <f>IF(D35="","",IFERROR(INDEX('EBI Reference'!$G$6:$G$47,MATCH(D35,'EBI Reference'!$A$6:$A$47,0)),"Not found"))</f>
        <v/>
      </c>
      <c r="I35" s="12">
        <f>IF(C35="","",COUNTIFS('Budget Lines'!$B$6:$B$305,B35,'Budget Lines'!$E$6:$E$305,C35))</f>
        <v/>
      </c>
      <c r="J35" s="13">
        <f>IF(C35="","",SUMIFS('Budget Lines'!$H$6:$H$305,'Budget Lines'!$B$6:$B$305,B35,'Budget Lines'!$E$6:$E$305,C35))</f>
        <v/>
      </c>
      <c r="K35" s="12">
        <f>IF(C35="","",IF(B35="","Fix: pick a school",IF(AND(D35="OTHER",L35=""),"Name: enter the EBI name in column L",IF(I35&gt;=1,"Pass","Fix: add a budget line for this EBI"))))</f>
        <v/>
      </c>
      <c r="L35" s="10" t="n"/>
    </row>
    <row r="36">
      <c r="A36" s="7" t="n">
        <v>31</v>
      </c>
      <c r="B36" s="10" t="n"/>
      <c r="C36" s="10" t="n"/>
      <c r="D36" s="12">
        <f>IF(C36="","",IFERROR(INDEX('EBI Reference'!$A$6:$A$47,MATCH(C36,'EBI Reference'!$C$6:$C$47,0)),"Not found"))</f>
        <v/>
      </c>
      <c r="E36" s="12">
        <f>IF(D36="","",IFERROR(INDEX('EBI Reference'!$D$6:$D$47,MATCH(D36,'EBI Reference'!$A$6:$A$47,0)),"Not found"))</f>
        <v/>
      </c>
      <c r="F36" s="12">
        <f>IF(D36="","",IFERROR(INDEX('EBI Reference'!$E$6:$E$47,MATCH(D36,'EBI Reference'!$A$6:$A$47,0)),"Not found"))</f>
        <v/>
      </c>
      <c r="G36" s="12">
        <f>IF(D36="","",IFERROR(INDEX('EBI Reference'!$F$6:$F$47,MATCH(D36,'EBI Reference'!$A$6:$A$47,0)),"Not found"))</f>
        <v/>
      </c>
      <c r="H36" s="12">
        <f>IF(D36="","",IFERROR(INDEX('EBI Reference'!$G$6:$G$47,MATCH(D36,'EBI Reference'!$A$6:$A$47,0)),"Not found"))</f>
        <v/>
      </c>
      <c r="I36" s="12">
        <f>IF(C36="","",COUNTIFS('Budget Lines'!$B$6:$B$305,B36,'Budget Lines'!$E$6:$E$305,C36))</f>
        <v/>
      </c>
      <c r="J36" s="13">
        <f>IF(C36="","",SUMIFS('Budget Lines'!$H$6:$H$305,'Budget Lines'!$B$6:$B$305,B36,'Budget Lines'!$E$6:$E$305,C36))</f>
        <v/>
      </c>
      <c r="K36" s="12">
        <f>IF(C36="","",IF(B36="","Fix: pick a school",IF(AND(D36="OTHER",L36=""),"Name: enter the EBI name in column L",IF(I36&gt;=1,"Pass","Fix: add a budget line for this EBI"))))</f>
        <v/>
      </c>
      <c r="L36" s="10" t="n"/>
    </row>
    <row r="37">
      <c r="A37" s="7" t="n">
        <v>32</v>
      </c>
      <c r="B37" s="10" t="n"/>
      <c r="C37" s="10" t="n"/>
      <c r="D37" s="12">
        <f>IF(C37="","",IFERROR(INDEX('EBI Reference'!$A$6:$A$47,MATCH(C37,'EBI Reference'!$C$6:$C$47,0)),"Not found"))</f>
        <v/>
      </c>
      <c r="E37" s="12">
        <f>IF(D37="","",IFERROR(INDEX('EBI Reference'!$D$6:$D$47,MATCH(D37,'EBI Reference'!$A$6:$A$47,0)),"Not found"))</f>
        <v/>
      </c>
      <c r="F37" s="12">
        <f>IF(D37="","",IFERROR(INDEX('EBI Reference'!$E$6:$E$47,MATCH(D37,'EBI Reference'!$A$6:$A$47,0)),"Not found"))</f>
        <v/>
      </c>
      <c r="G37" s="12">
        <f>IF(D37="","",IFERROR(INDEX('EBI Reference'!$F$6:$F$47,MATCH(D37,'EBI Reference'!$A$6:$A$47,0)),"Not found"))</f>
        <v/>
      </c>
      <c r="H37" s="12">
        <f>IF(D37="","",IFERROR(INDEX('EBI Reference'!$G$6:$G$47,MATCH(D37,'EBI Reference'!$A$6:$A$47,0)),"Not found"))</f>
        <v/>
      </c>
      <c r="I37" s="12">
        <f>IF(C37="","",COUNTIFS('Budget Lines'!$B$6:$B$305,B37,'Budget Lines'!$E$6:$E$305,C37))</f>
        <v/>
      </c>
      <c r="J37" s="13">
        <f>IF(C37="","",SUMIFS('Budget Lines'!$H$6:$H$305,'Budget Lines'!$B$6:$B$305,B37,'Budget Lines'!$E$6:$E$305,C37))</f>
        <v/>
      </c>
      <c r="K37" s="12">
        <f>IF(C37="","",IF(B37="","Fix: pick a school",IF(AND(D37="OTHER",L37=""),"Name: enter the EBI name in column L",IF(I37&gt;=1,"Pass","Fix: add a budget line for this EBI"))))</f>
        <v/>
      </c>
      <c r="L37" s="10" t="n"/>
    </row>
    <row r="38">
      <c r="A38" s="7" t="n">
        <v>33</v>
      </c>
      <c r="B38" s="10" t="n"/>
      <c r="C38" s="10" t="n"/>
      <c r="D38" s="12">
        <f>IF(C38="","",IFERROR(INDEX('EBI Reference'!$A$6:$A$47,MATCH(C38,'EBI Reference'!$C$6:$C$47,0)),"Not found"))</f>
        <v/>
      </c>
      <c r="E38" s="12">
        <f>IF(D38="","",IFERROR(INDEX('EBI Reference'!$D$6:$D$47,MATCH(D38,'EBI Reference'!$A$6:$A$47,0)),"Not found"))</f>
        <v/>
      </c>
      <c r="F38" s="12">
        <f>IF(D38="","",IFERROR(INDEX('EBI Reference'!$E$6:$E$47,MATCH(D38,'EBI Reference'!$A$6:$A$47,0)),"Not found"))</f>
        <v/>
      </c>
      <c r="G38" s="12">
        <f>IF(D38="","",IFERROR(INDEX('EBI Reference'!$F$6:$F$47,MATCH(D38,'EBI Reference'!$A$6:$A$47,0)),"Not found"))</f>
        <v/>
      </c>
      <c r="H38" s="12">
        <f>IF(D38="","",IFERROR(INDEX('EBI Reference'!$G$6:$G$47,MATCH(D38,'EBI Reference'!$A$6:$A$47,0)),"Not found"))</f>
        <v/>
      </c>
      <c r="I38" s="12">
        <f>IF(C38="","",COUNTIFS('Budget Lines'!$B$6:$B$305,B38,'Budget Lines'!$E$6:$E$305,C38))</f>
        <v/>
      </c>
      <c r="J38" s="13">
        <f>IF(C38="","",SUMIFS('Budget Lines'!$H$6:$H$305,'Budget Lines'!$B$6:$B$305,B38,'Budget Lines'!$E$6:$E$305,C38))</f>
        <v/>
      </c>
      <c r="K38" s="12">
        <f>IF(C38="","",IF(B38="","Fix: pick a school",IF(AND(D38="OTHER",L38=""),"Name: enter the EBI name in column L",IF(I38&gt;=1,"Pass","Fix: add a budget line for this EBI"))))</f>
        <v/>
      </c>
      <c r="L38" s="10" t="n"/>
    </row>
    <row r="39">
      <c r="A39" s="7" t="n">
        <v>34</v>
      </c>
      <c r="B39" s="10" t="n"/>
      <c r="C39" s="10" t="n"/>
      <c r="D39" s="12">
        <f>IF(C39="","",IFERROR(INDEX('EBI Reference'!$A$6:$A$47,MATCH(C39,'EBI Reference'!$C$6:$C$47,0)),"Not found"))</f>
        <v/>
      </c>
      <c r="E39" s="12">
        <f>IF(D39="","",IFERROR(INDEX('EBI Reference'!$D$6:$D$47,MATCH(D39,'EBI Reference'!$A$6:$A$47,0)),"Not found"))</f>
        <v/>
      </c>
      <c r="F39" s="12">
        <f>IF(D39="","",IFERROR(INDEX('EBI Reference'!$E$6:$E$47,MATCH(D39,'EBI Reference'!$A$6:$A$47,0)),"Not found"))</f>
        <v/>
      </c>
      <c r="G39" s="12">
        <f>IF(D39="","",IFERROR(INDEX('EBI Reference'!$F$6:$F$47,MATCH(D39,'EBI Reference'!$A$6:$A$47,0)),"Not found"))</f>
        <v/>
      </c>
      <c r="H39" s="12">
        <f>IF(D39="","",IFERROR(INDEX('EBI Reference'!$G$6:$G$47,MATCH(D39,'EBI Reference'!$A$6:$A$47,0)),"Not found"))</f>
        <v/>
      </c>
      <c r="I39" s="12">
        <f>IF(C39="","",COUNTIFS('Budget Lines'!$B$6:$B$305,B39,'Budget Lines'!$E$6:$E$305,C39))</f>
        <v/>
      </c>
      <c r="J39" s="13">
        <f>IF(C39="","",SUMIFS('Budget Lines'!$H$6:$H$305,'Budget Lines'!$B$6:$B$305,B39,'Budget Lines'!$E$6:$E$305,C39))</f>
        <v/>
      </c>
      <c r="K39" s="12">
        <f>IF(C39="","",IF(B39="","Fix: pick a school",IF(AND(D39="OTHER",L39=""),"Name: enter the EBI name in column L",IF(I39&gt;=1,"Pass","Fix: add a budget line for this EBI"))))</f>
        <v/>
      </c>
      <c r="L39" s="10" t="n"/>
    </row>
    <row r="40">
      <c r="A40" s="7" t="n">
        <v>35</v>
      </c>
      <c r="B40" s="10" t="n"/>
      <c r="C40" s="10" t="n"/>
      <c r="D40" s="12">
        <f>IF(C40="","",IFERROR(INDEX('EBI Reference'!$A$6:$A$47,MATCH(C40,'EBI Reference'!$C$6:$C$47,0)),"Not found"))</f>
        <v/>
      </c>
      <c r="E40" s="12">
        <f>IF(D40="","",IFERROR(INDEX('EBI Reference'!$D$6:$D$47,MATCH(D40,'EBI Reference'!$A$6:$A$47,0)),"Not found"))</f>
        <v/>
      </c>
      <c r="F40" s="12">
        <f>IF(D40="","",IFERROR(INDEX('EBI Reference'!$E$6:$E$47,MATCH(D40,'EBI Reference'!$A$6:$A$47,0)),"Not found"))</f>
        <v/>
      </c>
      <c r="G40" s="12">
        <f>IF(D40="","",IFERROR(INDEX('EBI Reference'!$F$6:$F$47,MATCH(D40,'EBI Reference'!$A$6:$A$47,0)),"Not found"))</f>
        <v/>
      </c>
      <c r="H40" s="12">
        <f>IF(D40="","",IFERROR(INDEX('EBI Reference'!$G$6:$G$47,MATCH(D40,'EBI Reference'!$A$6:$A$47,0)),"Not found"))</f>
        <v/>
      </c>
      <c r="I40" s="12">
        <f>IF(C40="","",COUNTIFS('Budget Lines'!$B$6:$B$305,B40,'Budget Lines'!$E$6:$E$305,C40))</f>
        <v/>
      </c>
      <c r="J40" s="13">
        <f>IF(C40="","",SUMIFS('Budget Lines'!$H$6:$H$305,'Budget Lines'!$B$6:$B$305,B40,'Budget Lines'!$E$6:$E$305,C40))</f>
        <v/>
      </c>
      <c r="K40" s="12">
        <f>IF(C40="","",IF(B40="","Fix: pick a school",IF(AND(D40="OTHER",L40=""),"Name: enter the EBI name in column L",IF(I40&gt;=1,"Pass","Fix: add a budget line for this EBI"))))</f>
        <v/>
      </c>
      <c r="L40" s="10" t="n"/>
    </row>
    <row r="41">
      <c r="A41" s="7" t="n">
        <v>36</v>
      </c>
      <c r="B41" s="10" t="n"/>
      <c r="C41" s="10" t="n"/>
      <c r="D41" s="12">
        <f>IF(C41="","",IFERROR(INDEX('EBI Reference'!$A$6:$A$47,MATCH(C41,'EBI Reference'!$C$6:$C$47,0)),"Not found"))</f>
        <v/>
      </c>
      <c r="E41" s="12">
        <f>IF(D41="","",IFERROR(INDEX('EBI Reference'!$D$6:$D$47,MATCH(D41,'EBI Reference'!$A$6:$A$47,0)),"Not found"))</f>
        <v/>
      </c>
      <c r="F41" s="12">
        <f>IF(D41="","",IFERROR(INDEX('EBI Reference'!$E$6:$E$47,MATCH(D41,'EBI Reference'!$A$6:$A$47,0)),"Not found"))</f>
        <v/>
      </c>
      <c r="G41" s="12">
        <f>IF(D41="","",IFERROR(INDEX('EBI Reference'!$F$6:$F$47,MATCH(D41,'EBI Reference'!$A$6:$A$47,0)),"Not found"))</f>
        <v/>
      </c>
      <c r="H41" s="12">
        <f>IF(D41="","",IFERROR(INDEX('EBI Reference'!$G$6:$G$47,MATCH(D41,'EBI Reference'!$A$6:$A$47,0)),"Not found"))</f>
        <v/>
      </c>
      <c r="I41" s="12">
        <f>IF(C41="","",COUNTIFS('Budget Lines'!$B$6:$B$305,B41,'Budget Lines'!$E$6:$E$305,C41))</f>
        <v/>
      </c>
      <c r="J41" s="13">
        <f>IF(C41="","",SUMIFS('Budget Lines'!$H$6:$H$305,'Budget Lines'!$B$6:$B$305,B41,'Budget Lines'!$E$6:$E$305,C41))</f>
        <v/>
      </c>
      <c r="K41" s="12">
        <f>IF(C41="","",IF(B41="","Fix: pick a school",IF(AND(D41="OTHER",L41=""),"Name: enter the EBI name in column L",IF(I41&gt;=1,"Pass","Fix: add a budget line for this EBI"))))</f>
        <v/>
      </c>
      <c r="L41" s="10" t="n"/>
    </row>
    <row r="42">
      <c r="A42" s="7" t="n">
        <v>37</v>
      </c>
      <c r="B42" s="10" t="n"/>
      <c r="C42" s="10" t="n"/>
      <c r="D42" s="12">
        <f>IF(C42="","",IFERROR(INDEX('EBI Reference'!$A$6:$A$47,MATCH(C42,'EBI Reference'!$C$6:$C$47,0)),"Not found"))</f>
        <v/>
      </c>
      <c r="E42" s="12">
        <f>IF(D42="","",IFERROR(INDEX('EBI Reference'!$D$6:$D$47,MATCH(D42,'EBI Reference'!$A$6:$A$47,0)),"Not found"))</f>
        <v/>
      </c>
      <c r="F42" s="12">
        <f>IF(D42="","",IFERROR(INDEX('EBI Reference'!$E$6:$E$47,MATCH(D42,'EBI Reference'!$A$6:$A$47,0)),"Not found"))</f>
        <v/>
      </c>
      <c r="G42" s="12">
        <f>IF(D42="","",IFERROR(INDEX('EBI Reference'!$F$6:$F$47,MATCH(D42,'EBI Reference'!$A$6:$A$47,0)),"Not found"))</f>
        <v/>
      </c>
      <c r="H42" s="12">
        <f>IF(D42="","",IFERROR(INDEX('EBI Reference'!$G$6:$G$47,MATCH(D42,'EBI Reference'!$A$6:$A$47,0)),"Not found"))</f>
        <v/>
      </c>
      <c r="I42" s="12">
        <f>IF(C42="","",COUNTIFS('Budget Lines'!$B$6:$B$305,B42,'Budget Lines'!$E$6:$E$305,C42))</f>
        <v/>
      </c>
      <c r="J42" s="13">
        <f>IF(C42="","",SUMIFS('Budget Lines'!$H$6:$H$305,'Budget Lines'!$B$6:$B$305,B42,'Budget Lines'!$E$6:$E$305,C42))</f>
        <v/>
      </c>
      <c r="K42" s="12">
        <f>IF(C42="","",IF(B42="","Fix: pick a school",IF(AND(D42="OTHER",L42=""),"Name: enter the EBI name in column L",IF(I42&gt;=1,"Pass","Fix: add a budget line for this EBI"))))</f>
        <v/>
      </c>
      <c r="L42" s="10" t="n"/>
    </row>
    <row r="43">
      <c r="A43" s="7" t="n">
        <v>38</v>
      </c>
      <c r="B43" s="10" t="n"/>
      <c r="C43" s="10" t="n"/>
      <c r="D43" s="12">
        <f>IF(C43="","",IFERROR(INDEX('EBI Reference'!$A$6:$A$47,MATCH(C43,'EBI Reference'!$C$6:$C$47,0)),"Not found"))</f>
        <v/>
      </c>
      <c r="E43" s="12">
        <f>IF(D43="","",IFERROR(INDEX('EBI Reference'!$D$6:$D$47,MATCH(D43,'EBI Reference'!$A$6:$A$47,0)),"Not found"))</f>
        <v/>
      </c>
      <c r="F43" s="12">
        <f>IF(D43="","",IFERROR(INDEX('EBI Reference'!$E$6:$E$47,MATCH(D43,'EBI Reference'!$A$6:$A$47,0)),"Not found"))</f>
        <v/>
      </c>
      <c r="G43" s="12">
        <f>IF(D43="","",IFERROR(INDEX('EBI Reference'!$F$6:$F$47,MATCH(D43,'EBI Reference'!$A$6:$A$47,0)),"Not found"))</f>
        <v/>
      </c>
      <c r="H43" s="12">
        <f>IF(D43="","",IFERROR(INDEX('EBI Reference'!$G$6:$G$47,MATCH(D43,'EBI Reference'!$A$6:$A$47,0)),"Not found"))</f>
        <v/>
      </c>
      <c r="I43" s="12">
        <f>IF(C43="","",COUNTIFS('Budget Lines'!$B$6:$B$305,B43,'Budget Lines'!$E$6:$E$305,C43))</f>
        <v/>
      </c>
      <c r="J43" s="13">
        <f>IF(C43="","",SUMIFS('Budget Lines'!$H$6:$H$305,'Budget Lines'!$B$6:$B$305,B43,'Budget Lines'!$E$6:$E$305,C43))</f>
        <v/>
      </c>
      <c r="K43" s="12">
        <f>IF(C43="","",IF(B43="","Fix: pick a school",IF(AND(D43="OTHER",L43=""),"Name: enter the EBI name in column L",IF(I43&gt;=1,"Pass","Fix: add a budget line for this EBI"))))</f>
        <v/>
      </c>
      <c r="L43" s="10" t="n"/>
    </row>
    <row r="44">
      <c r="A44" s="7" t="n">
        <v>39</v>
      </c>
      <c r="B44" s="10" t="n"/>
      <c r="C44" s="10" t="n"/>
      <c r="D44" s="12">
        <f>IF(C44="","",IFERROR(INDEX('EBI Reference'!$A$6:$A$47,MATCH(C44,'EBI Reference'!$C$6:$C$47,0)),"Not found"))</f>
        <v/>
      </c>
      <c r="E44" s="12">
        <f>IF(D44="","",IFERROR(INDEX('EBI Reference'!$D$6:$D$47,MATCH(D44,'EBI Reference'!$A$6:$A$47,0)),"Not found"))</f>
        <v/>
      </c>
      <c r="F44" s="12">
        <f>IF(D44="","",IFERROR(INDEX('EBI Reference'!$E$6:$E$47,MATCH(D44,'EBI Reference'!$A$6:$A$47,0)),"Not found"))</f>
        <v/>
      </c>
      <c r="G44" s="12">
        <f>IF(D44="","",IFERROR(INDEX('EBI Reference'!$F$6:$F$47,MATCH(D44,'EBI Reference'!$A$6:$A$47,0)),"Not found"))</f>
        <v/>
      </c>
      <c r="H44" s="12">
        <f>IF(D44="","",IFERROR(INDEX('EBI Reference'!$G$6:$G$47,MATCH(D44,'EBI Reference'!$A$6:$A$47,0)),"Not found"))</f>
        <v/>
      </c>
      <c r="I44" s="12">
        <f>IF(C44="","",COUNTIFS('Budget Lines'!$B$6:$B$305,B44,'Budget Lines'!$E$6:$E$305,C44))</f>
        <v/>
      </c>
      <c r="J44" s="13">
        <f>IF(C44="","",SUMIFS('Budget Lines'!$H$6:$H$305,'Budget Lines'!$B$6:$B$305,B44,'Budget Lines'!$E$6:$E$305,C44))</f>
        <v/>
      </c>
      <c r="K44" s="12">
        <f>IF(C44="","",IF(B44="","Fix: pick a school",IF(AND(D44="OTHER",L44=""),"Name: enter the EBI name in column L",IF(I44&gt;=1,"Pass","Fix: add a budget line for this EBI"))))</f>
        <v/>
      </c>
      <c r="L44" s="10" t="n"/>
    </row>
    <row r="45">
      <c r="A45" s="7" t="n">
        <v>40</v>
      </c>
      <c r="B45" s="10" t="n"/>
      <c r="C45" s="10" t="n"/>
      <c r="D45" s="12">
        <f>IF(C45="","",IFERROR(INDEX('EBI Reference'!$A$6:$A$47,MATCH(C45,'EBI Reference'!$C$6:$C$47,0)),"Not found"))</f>
        <v/>
      </c>
      <c r="E45" s="12">
        <f>IF(D45="","",IFERROR(INDEX('EBI Reference'!$D$6:$D$47,MATCH(D45,'EBI Reference'!$A$6:$A$47,0)),"Not found"))</f>
        <v/>
      </c>
      <c r="F45" s="12">
        <f>IF(D45="","",IFERROR(INDEX('EBI Reference'!$E$6:$E$47,MATCH(D45,'EBI Reference'!$A$6:$A$47,0)),"Not found"))</f>
        <v/>
      </c>
      <c r="G45" s="12">
        <f>IF(D45="","",IFERROR(INDEX('EBI Reference'!$F$6:$F$47,MATCH(D45,'EBI Reference'!$A$6:$A$47,0)),"Not found"))</f>
        <v/>
      </c>
      <c r="H45" s="12">
        <f>IF(D45="","",IFERROR(INDEX('EBI Reference'!$G$6:$G$47,MATCH(D45,'EBI Reference'!$A$6:$A$47,0)),"Not found"))</f>
        <v/>
      </c>
      <c r="I45" s="12">
        <f>IF(C45="","",COUNTIFS('Budget Lines'!$B$6:$B$305,B45,'Budget Lines'!$E$6:$E$305,C45))</f>
        <v/>
      </c>
      <c r="J45" s="13">
        <f>IF(C45="","",SUMIFS('Budget Lines'!$H$6:$H$305,'Budget Lines'!$B$6:$B$305,B45,'Budget Lines'!$E$6:$E$305,C45))</f>
        <v/>
      </c>
      <c r="K45" s="12">
        <f>IF(C45="","",IF(B45="","Fix: pick a school",IF(AND(D45="OTHER",L45=""),"Name: enter the EBI name in column L",IF(I45&gt;=1,"Pass","Fix: add a budget line for this EBI"))))</f>
        <v/>
      </c>
      <c r="L45" s="10" t="n"/>
    </row>
  </sheetData>
  <conditionalFormatting sqref="K6:K45">
    <cfRule type="expression" priority="1" dxfId="0">
      <formula>OR(LEFT(K6,4)="Pass",LEFT(K6,2)="OK",LEFT(K6,5)="Ready",LEFT(K6,5)="At or")</formula>
    </cfRule>
    <cfRule type="expression" priority="2" dxfId="1">
      <formula>OR(LEFT(K6,4)="Open",LEFT(K6,4)="Name",LEFT(K6,4)="Pick")</formula>
    </cfRule>
    <cfRule type="expression" priority="3" dxfId="2">
      <formula>OR(LEFT(K6,3)="Fix",LEFT(K6,4)="Stop",LEFT(K6,8)="Complete",LEFT(K6,6)="Domain",LEFT(K6,3)="EBI",LEFT(K6,3)="Set",LEFT(K6,7)="Not yet",LEFT(K6,5)="Below")</formula>
    </cfRule>
  </conditionalFormatting>
  <dataValidations count="2">
    <dataValidation sqref="B6:B45" showDropDown="0" showInputMessage="0" showErrorMessage="0" allowBlank="1" errorTitle="Pick from the list" error="Pick a value from the list." type="list">
      <formula1>Schools!$B$6:$B$15</formula1>
    </dataValidation>
    <dataValidation sqref="C6:C45" showDropDown="0" showInputMessage="0" showErrorMessage="0" allowBlank="1" errorTitle="Pick from the list" error="Pick a value from the list." type="list">
      <formula1>Lists!$I$2:$I$44</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Q30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6" customWidth="1" min="1" max="1"/>
    <col width="24" customWidth="1" min="2" max="2"/>
    <col width="16" customWidth="1" min="3" max="3"/>
    <col width="36" customWidth="1" min="4" max="4"/>
    <col width="34" customWidth="1" min="5" max="5"/>
    <col width="18" customWidth="1" min="6" max="6"/>
    <col width="20" customWidth="1" min="7" max="7"/>
    <col width="12" customWidth="1" min="8" max="8"/>
    <col width="16" customWidth="1" min="9" max="9"/>
    <col width="24" customWidth="1" min="10" max="10"/>
    <col width="30" customWidth="1" min="11" max="11"/>
    <col width="11" customWidth="1" min="12" max="12"/>
    <col width="22" customWidth="1" min="13" max="13"/>
    <col width="9" customWidth="1" min="14" max="14"/>
    <col width="11" customWidth="1" min="15" max="15"/>
    <col width="12" customWidth="1" min="16" max="16"/>
    <col width="30" customWidth="1" min="17" max="17"/>
  </cols>
  <sheetData>
    <row r="1">
      <c r="A1" s="1" t="inlineStr">
        <is>
          <t>Year 1 Budget Lines</t>
        </is>
      </c>
    </row>
    <row r="2">
      <c r="A2" s="2" t="inlineStr">
        <is>
          <t>Application section: Year 1 Budget Proposal (one row for each budgeted activity; connects each activity to its EBI and domain)</t>
        </is>
      </c>
    </row>
    <row r="3">
      <c r="A3" s="9" t="inlineStr">
        <is>
          <t>Enter one row for each activity. Yellow cells are yours to fill. The grey cells and the Line status column fill themselves. Use the filter on row 5 to see one school or one status.</t>
        </is>
      </c>
    </row>
    <row r="5" ht="120" customHeight="1">
      <c r="A5" s="6" t="inlineStr">
        <is>
          <t>Line</t>
        </is>
      </c>
      <c r="B5" s="6" t="inlineStr">
        <is>
          <t>School</t>
        </is>
      </c>
      <c r="C5" s="6" t="inlineStr">
        <is>
          <t>Line level (school-level when it delivers the school's plan; district-level for coordination, grant management, fiscal services, ISD administration, and indirect costs)</t>
        </is>
      </c>
      <c r="D5" s="6" t="inlineStr">
        <is>
          <t>Activity (what the money buys)</t>
        </is>
      </c>
      <c r="E5" s="6" t="inlineStr">
        <is>
          <t>EBI this activity supports</t>
        </is>
      </c>
      <c r="F5" s="6" t="inlineStr">
        <is>
          <t>Domain this activity supports</t>
        </is>
      </c>
      <c r="G5" s="6" t="inlineStr">
        <is>
          <t>Cost category</t>
        </is>
      </c>
      <c r="H5" s="6" t="inlineStr">
        <is>
          <t>Year 1 amount</t>
        </is>
      </c>
      <c r="I5" s="6" t="inlineStr">
        <is>
          <t>Is this cost new, expanded, or existing?</t>
        </is>
      </c>
      <c r="J5" s="6" t="inlineStr">
        <is>
          <t>Supplement risk</t>
        </is>
      </c>
      <c r="K5" s="6" t="inlineStr">
        <is>
          <t>What the school received before IPG, and the source that keeps paying for it</t>
        </is>
      </c>
      <c r="L5" s="6" t="inlineStr">
        <is>
          <t>Supplement review</t>
        </is>
      </c>
      <c r="M5" s="6" t="inlineStr">
        <is>
          <t>Notes</t>
        </is>
      </c>
      <c r="N5" s="6" t="inlineStr">
        <is>
          <t>EBI ID</t>
        </is>
      </c>
      <c r="O5" s="6" t="inlineStr">
        <is>
          <t>Domain selected for this school?</t>
        </is>
      </c>
      <c r="P5" s="6" t="inlineStr">
        <is>
          <t>Domain matches the EBI's menu domain?</t>
        </is>
      </c>
      <c r="Q5" s="6" t="inlineStr">
        <is>
          <t>Line status</t>
        </is>
      </c>
    </row>
    <row r="6">
      <c r="A6" s="7" t="n">
        <v>1</v>
      </c>
      <c r="B6" s="10" t="n"/>
      <c r="C6" s="10" t="n"/>
      <c r="D6" s="10" t="n"/>
      <c r="E6" s="10" t="n"/>
      <c r="F6" s="10" t="n"/>
      <c r="G6" s="10" t="n"/>
      <c r="H6" s="11" t="n"/>
      <c r="I6" s="10" t="n"/>
      <c r="J6" s="10" t="n"/>
      <c r="K6" s="10" t="n"/>
      <c r="L6" s="10" t="n"/>
      <c r="M6" s="10" t="n"/>
      <c r="N6" s="12">
        <f>IF(OR(E6="",LEFT(E6,4)="None"),"",IFERROR(INDEX('EBI Reference'!$A$6:$A$47,MATCH(E6,'EBI Reference'!$C$6:$C$47,0)),""))</f>
        <v/>
      </c>
      <c r="O6" s="12">
        <f>IF(OR(B6="",F6=""),"",IF(IFERROR(INDEX(Schools!$D$6:$F$15,MATCH(B6,Schools!$B$6:$B$15,0),MATCH(F6,Lists!$A$2:$A$4,0)),"No")="Yes","Yes","No"))</f>
        <v/>
      </c>
      <c r="P6" s="12">
        <f>IF(OR(N6="",F6=""),"n/a",IF(ISNUMBER(SEARCH(INDEX(Lists!$B$2:$B$4,MATCH(F6,Lists!$A$2:$A$4,0)),IFERROR(INDEX('EBI Reference'!$D$6:$D$47,MATCH(N6,'EBI Reference'!$A$6:$A$47,0)),""))),"Yes","No"))</f>
        <v/>
      </c>
      <c r="Q6" s="12">
        <f>IF(COUNTA(B6:M6)=0,"",IF(OR(B6="",C6="",D6="",F6="",H6="",I6=""),"Complete this line",IF(O6="No","Domain not selected for this school",IF(AND(E6&lt;&gt;"",LEFT(E6,4)&lt;&gt;"None",COUNTIFS(EBIs!$B$6:$B$45,B6,EBIs!$C$6:$C$45,E6)=0),"EBI not listed on EBIs tab",IF(P6="No","Domain does not match the EBI's menu domain",IF(I6="Existing level","Stop: existing cost (supplanting)",IF(J6="Food or meals","Stop: no food from IPG funds",IF(OR(ISNUMBER(SEARCH("gift card",D6)),ISNUMBER(SEARCH("cash",D6))),"Stop: no gift cards or cash from IPG funds",IF(AND(G6="Indirect cost",C6&lt;&gt;"District-level"),"Set the line level to District-level",IF(AND(G6="Student wages",J6&lt;&gt;"Student wages for paid work experience"),"Set the supplement risk to student wages",IF(AND(G6="Student recognition (non-cash)",J6&lt;&gt;"Student recognition (non-cash)"),"Set the supplement risk to student recognition",IF(J6="","Pick a supplement risk (or None identified)",IF(AND(I6="Expanded beyond current level",K6=""),"Name what the school received before IPG",IF(AND(J6&lt;&gt;"None identified",L6&lt;&gt;"Cleared"),"Open: supplement review","OK"))))))))))))))</f>
        <v/>
      </c>
    </row>
    <row r="7">
      <c r="A7" s="7" t="n">
        <v>2</v>
      </c>
      <c r="B7" s="10" t="n"/>
      <c r="C7" s="10" t="n"/>
      <c r="D7" s="10" t="n"/>
      <c r="E7" s="10" t="n"/>
      <c r="F7" s="10" t="n"/>
      <c r="G7" s="10" t="n"/>
      <c r="H7" s="11" t="n"/>
      <c r="I7" s="10" t="n"/>
      <c r="J7" s="10" t="n"/>
      <c r="K7" s="10" t="n"/>
      <c r="L7" s="10" t="n"/>
      <c r="M7" s="10" t="n"/>
      <c r="N7" s="12">
        <f>IF(OR(E7="",LEFT(E7,4)="None"),"",IFERROR(INDEX('EBI Reference'!$A$6:$A$47,MATCH(E7,'EBI Reference'!$C$6:$C$47,0)),""))</f>
        <v/>
      </c>
      <c r="O7" s="12">
        <f>IF(OR(B7="",F7=""),"",IF(IFERROR(INDEX(Schools!$D$6:$F$15,MATCH(B7,Schools!$B$6:$B$15,0),MATCH(F7,Lists!$A$2:$A$4,0)),"No")="Yes","Yes","No"))</f>
        <v/>
      </c>
      <c r="P7" s="12">
        <f>IF(OR(N7="",F7=""),"n/a",IF(ISNUMBER(SEARCH(INDEX(Lists!$B$2:$B$4,MATCH(F7,Lists!$A$2:$A$4,0)),IFERROR(INDEX('EBI Reference'!$D$6:$D$47,MATCH(N7,'EBI Reference'!$A$6:$A$47,0)),""))),"Yes","No"))</f>
        <v/>
      </c>
      <c r="Q7" s="12">
        <f>IF(COUNTA(B7:M7)=0,"",IF(OR(B7="",C7="",D7="",F7="",H7="",I7=""),"Complete this line",IF(O7="No","Domain not selected for this school",IF(AND(E7&lt;&gt;"",LEFT(E7,4)&lt;&gt;"None",COUNTIFS(EBIs!$B$6:$B$45,B7,EBIs!$C$6:$C$45,E7)=0),"EBI not listed on EBIs tab",IF(P7="No","Domain does not match the EBI's menu domain",IF(I7="Existing level","Stop: existing cost (supplanting)",IF(J7="Food or meals","Stop: no food from IPG funds",IF(OR(ISNUMBER(SEARCH("gift card",D7)),ISNUMBER(SEARCH("cash",D7))),"Stop: no gift cards or cash from IPG funds",IF(AND(G7="Indirect cost",C7&lt;&gt;"District-level"),"Set the line level to District-level",IF(AND(G7="Student wages",J7&lt;&gt;"Student wages for paid work experience"),"Set the supplement risk to student wages",IF(AND(G7="Student recognition (non-cash)",J7&lt;&gt;"Student recognition (non-cash)"),"Set the supplement risk to student recognition",IF(J7="","Pick a supplement risk (or None identified)",IF(AND(I7="Expanded beyond current level",K7=""),"Name what the school received before IPG",IF(AND(J7&lt;&gt;"None identified",L7&lt;&gt;"Cleared"),"Open: supplement review","OK"))))))))))))))</f>
        <v/>
      </c>
    </row>
    <row r="8">
      <c r="A8" s="7" t="n">
        <v>3</v>
      </c>
      <c r="B8" s="10" t="n"/>
      <c r="C8" s="10" t="n"/>
      <c r="D8" s="10" t="n"/>
      <c r="E8" s="10" t="n"/>
      <c r="F8" s="10" t="n"/>
      <c r="G8" s="10" t="n"/>
      <c r="H8" s="11" t="n"/>
      <c r="I8" s="10" t="n"/>
      <c r="J8" s="10" t="n"/>
      <c r="K8" s="10" t="n"/>
      <c r="L8" s="10" t="n"/>
      <c r="M8" s="10" t="n"/>
      <c r="N8" s="12">
        <f>IF(OR(E8="",LEFT(E8,4)="None"),"",IFERROR(INDEX('EBI Reference'!$A$6:$A$47,MATCH(E8,'EBI Reference'!$C$6:$C$47,0)),""))</f>
        <v/>
      </c>
      <c r="O8" s="12">
        <f>IF(OR(B8="",F8=""),"",IF(IFERROR(INDEX(Schools!$D$6:$F$15,MATCH(B8,Schools!$B$6:$B$15,0),MATCH(F8,Lists!$A$2:$A$4,0)),"No")="Yes","Yes","No"))</f>
        <v/>
      </c>
      <c r="P8" s="12">
        <f>IF(OR(N8="",F8=""),"n/a",IF(ISNUMBER(SEARCH(INDEX(Lists!$B$2:$B$4,MATCH(F8,Lists!$A$2:$A$4,0)),IFERROR(INDEX('EBI Reference'!$D$6:$D$47,MATCH(N8,'EBI Reference'!$A$6:$A$47,0)),""))),"Yes","No"))</f>
        <v/>
      </c>
      <c r="Q8" s="12">
        <f>IF(COUNTA(B8:M8)=0,"",IF(OR(B8="",C8="",D8="",F8="",H8="",I8=""),"Complete this line",IF(O8="No","Domain not selected for this school",IF(AND(E8&lt;&gt;"",LEFT(E8,4)&lt;&gt;"None",COUNTIFS(EBIs!$B$6:$B$45,B8,EBIs!$C$6:$C$45,E8)=0),"EBI not listed on EBIs tab",IF(P8="No","Domain does not match the EBI's menu domain",IF(I8="Existing level","Stop: existing cost (supplanting)",IF(J8="Food or meals","Stop: no food from IPG funds",IF(OR(ISNUMBER(SEARCH("gift card",D8)),ISNUMBER(SEARCH("cash",D8))),"Stop: no gift cards or cash from IPG funds",IF(AND(G8="Indirect cost",C8&lt;&gt;"District-level"),"Set the line level to District-level",IF(AND(G8="Student wages",J8&lt;&gt;"Student wages for paid work experience"),"Set the supplement risk to student wages",IF(AND(G8="Student recognition (non-cash)",J8&lt;&gt;"Student recognition (non-cash)"),"Set the supplement risk to student recognition",IF(J8="","Pick a supplement risk (or None identified)",IF(AND(I8="Expanded beyond current level",K8=""),"Name what the school received before IPG",IF(AND(J8&lt;&gt;"None identified",L8&lt;&gt;"Cleared"),"Open: supplement review","OK"))))))))))))))</f>
        <v/>
      </c>
    </row>
    <row r="9">
      <c r="A9" s="7" t="n">
        <v>4</v>
      </c>
      <c r="B9" s="10" t="n"/>
      <c r="C9" s="10" t="n"/>
      <c r="D9" s="10" t="n"/>
      <c r="E9" s="10" t="n"/>
      <c r="F9" s="10" t="n"/>
      <c r="G9" s="10" t="n"/>
      <c r="H9" s="11" t="n"/>
      <c r="I9" s="10" t="n"/>
      <c r="J9" s="10" t="n"/>
      <c r="K9" s="10" t="n"/>
      <c r="L9" s="10" t="n"/>
      <c r="M9" s="10" t="n"/>
      <c r="N9" s="12">
        <f>IF(OR(E9="",LEFT(E9,4)="None"),"",IFERROR(INDEX('EBI Reference'!$A$6:$A$47,MATCH(E9,'EBI Reference'!$C$6:$C$47,0)),""))</f>
        <v/>
      </c>
      <c r="O9" s="12">
        <f>IF(OR(B9="",F9=""),"",IF(IFERROR(INDEX(Schools!$D$6:$F$15,MATCH(B9,Schools!$B$6:$B$15,0),MATCH(F9,Lists!$A$2:$A$4,0)),"No")="Yes","Yes","No"))</f>
        <v/>
      </c>
      <c r="P9" s="12">
        <f>IF(OR(N9="",F9=""),"n/a",IF(ISNUMBER(SEARCH(INDEX(Lists!$B$2:$B$4,MATCH(F9,Lists!$A$2:$A$4,0)),IFERROR(INDEX('EBI Reference'!$D$6:$D$47,MATCH(N9,'EBI Reference'!$A$6:$A$47,0)),""))),"Yes","No"))</f>
        <v/>
      </c>
      <c r="Q9" s="12">
        <f>IF(COUNTA(B9:M9)=0,"",IF(OR(B9="",C9="",D9="",F9="",H9="",I9=""),"Complete this line",IF(O9="No","Domain not selected for this school",IF(AND(E9&lt;&gt;"",LEFT(E9,4)&lt;&gt;"None",COUNTIFS(EBIs!$B$6:$B$45,B9,EBIs!$C$6:$C$45,E9)=0),"EBI not listed on EBIs tab",IF(P9="No","Domain does not match the EBI's menu domain",IF(I9="Existing level","Stop: existing cost (supplanting)",IF(J9="Food or meals","Stop: no food from IPG funds",IF(OR(ISNUMBER(SEARCH("gift card",D9)),ISNUMBER(SEARCH("cash",D9))),"Stop: no gift cards or cash from IPG funds",IF(AND(G9="Indirect cost",C9&lt;&gt;"District-level"),"Set the line level to District-level",IF(AND(G9="Student wages",J9&lt;&gt;"Student wages for paid work experience"),"Set the supplement risk to student wages",IF(AND(G9="Student recognition (non-cash)",J9&lt;&gt;"Student recognition (non-cash)"),"Set the supplement risk to student recognition",IF(J9="","Pick a supplement risk (or None identified)",IF(AND(I9="Expanded beyond current level",K9=""),"Name what the school received before IPG",IF(AND(J9&lt;&gt;"None identified",L9&lt;&gt;"Cleared"),"Open: supplement review","OK"))))))))))))))</f>
        <v/>
      </c>
    </row>
    <row r="10">
      <c r="A10" s="7" t="n">
        <v>5</v>
      </c>
      <c r="B10" s="10" t="n"/>
      <c r="C10" s="10" t="n"/>
      <c r="D10" s="10" t="n"/>
      <c r="E10" s="10" t="n"/>
      <c r="F10" s="10" t="n"/>
      <c r="G10" s="10" t="n"/>
      <c r="H10" s="11" t="n"/>
      <c r="I10" s="10" t="n"/>
      <c r="J10" s="10" t="n"/>
      <c r="K10" s="10" t="n"/>
      <c r="L10" s="10" t="n"/>
      <c r="M10" s="10" t="n"/>
      <c r="N10" s="12">
        <f>IF(OR(E10="",LEFT(E10,4)="None"),"",IFERROR(INDEX('EBI Reference'!$A$6:$A$47,MATCH(E10,'EBI Reference'!$C$6:$C$47,0)),""))</f>
        <v/>
      </c>
      <c r="O10" s="12">
        <f>IF(OR(B10="",F10=""),"",IF(IFERROR(INDEX(Schools!$D$6:$F$15,MATCH(B10,Schools!$B$6:$B$15,0),MATCH(F10,Lists!$A$2:$A$4,0)),"No")="Yes","Yes","No"))</f>
        <v/>
      </c>
      <c r="P10" s="12">
        <f>IF(OR(N10="",F10=""),"n/a",IF(ISNUMBER(SEARCH(INDEX(Lists!$B$2:$B$4,MATCH(F10,Lists!$A$2:$A$4,0)),IFERROR(INDEX('EBI Reference'!$D$6:$D$47,MATCH(N10,'EBI Reference'!$A$6:$A$47,0)),""))),"Yes","No"))</f>
        <v/>
      </c>
      <c r="Q10" s="12">
        <f>IF(COUNTA(B10:M10)=0,"",IF(OR(B10="",C10="",D10="",F10="",H10="",I10=""),"Complete this line",IF(O10="No","Domain not selected for this school",IF(AND(E10&lt;&gt;"",LEFT(E10,4)&lt;&gt;"None",COUNTIFS(EBIs!$B$6:$B$45,B10,EBIs!$C$6:$C$45,E10)=0),"EBI not listed on EBIs tab",IF(P10="No","Domain does not match the EBI's menu domain",IF(I10="Existing level","Stop: existing cost (supplanting)",IF(J10="Food or meals","Stop: no food from IPG funds",IF(OR(ISNUMBER(SEARCH("gift card",D10)),ISNUMBER(SEARCH("cash",D10))),"Stop: no gift cards or cash from IPG funds",IF(AND(G10="Indirect cost",C10&lt;&gt;"District-level"),"Set the line level to District-level",IF(AND(G10="Student wages",J10&lt;&gt;"Student wages for paid work experience"),"Set the supplement risk to student wages",IF(AND(G10="Student recognition (non-cash)",J10&lt;&gt;"Student recognition (non-cash)"),"Set the supplement risk to student recognition",IF(J10="","Pick a supplement risk (or None identified)",IF(AND(I10="Expanded beyond current level",K10=""),"Name what the school received before IPG",IF(AND(J10&lt;&gt;"None identified",L10&lt;&gt;"Cleared"),"Open: supplement review","OK"))))))))))))))</f>
        <v/>
      </c>
    </row>
    <row r="11">
      <c r="A11" s="7" t="n">
        <v>6</v>
      </c>
      <c r="B11" s="10" t="n"/>
      <c r="C11" s="10" t="n"/>
      <c r="D11" s="10" t="n"/>
      <c r="E11" s="10" t="n"/>
      <c r="F11" s="10" t="n"/>
      <c r="G11" s="10" t="n"/>
      <c r="H11" s="11" t="n"/>
      <c r="I11" s="10" t="n"/>
      <c r="J11" s="10" t="n"/>
      <c r="K11" s="10" t="n"/>
      <c r="L11" s="10" t="n"/>
      <c r="M11" s="10" t="n"/>
      <c r="N11" s="12">
        <f>IF(OR(E11="",LEFT(E11,4)="None"),"",IFERROR(INDEX('EBI Reference'!$A$6:$A$47,MATCH(E11,'EBI Reference'!$C$6:$C$47,0)),""))</f>
        <v/>
      </c>
      <c r="O11" s="12">
        <f>IF(OR(B11="",F11=""),"",IF(IFERROR(INDEX(Schools!$D$6:$F$15,MATCH(B11,Schools!$B$6:$B$15,0),MATCH(F11,Lists!$A$2:$A$4,0)),"No")="Yes","Yes","No"))</f>
        <v/>
      </c>
      <c r="P11" s="12">
        <f>IF(OR(N11="",F11=""),"n/a",IF(ISNUMBER(SEARCH(INDEX(Lists!$B$2:$B$4,MATCH(F11,Lists!$A$2:$A$4,0)),IFERROR(INDEX('EBI Reference'!$D$6:$D$47,MATCH(N11,'EBI Reference'!$A$6:$A$47,0)),""))),"Yes","No"))</f>
        <v/>
      </c>
      <c r="Q11" s="12">
        <f>IF(COUNTA(B11:M11)=0,"",IF(OR(B11="",C11="",D11="",F11="",H11="",I11=""),"Complete this line",IF(O11="No","Domain not selected for this school",IF(AND(E11&lt;&gt;"",LEFT(E11,4)&lt;&gt;"None",COUNTIFS(EBIs!$B$6:$B$45,B11,EBIs!$C$6:$C$45,E11)=0),"EBI not listed on EBIs tab",IF(P11="No","Domain does not match the EBI's menu domain",IF(I11="Existing level","Stop: existing cost (supplanting)",IF(J11="Food or meals","Stop: no food from IPG funds",IF(OR(ISNUMBER(SEARCH("gift card",D11)),ISNUMBER(SEARCH("cash",D11))),"Stop: no gift cards or cash from IPG funds",IF(AND(G11="Indirect cost",C11&lt;&gt;"District-level"),"Set the line level to District-level",IF(AND(G11="Student wages",J11&lt;&gt;"Student wages for paid work experience"),"Set the supplement risk to student wages",IF(AND(G11="Student recognition (non-cash)",J11&lt;&gt;"Student recognition (non-cash)"),"Set the supplement risk to student recognition",IF(J11="","Pick a supplement risk (or None identified)",IF(AND(I11="Expanded beyond current level",K11=""),"Name what the school received before IPG",IF(AND(J11&lt;&gt;"None identified",L11&lt;&gt;"Cleared"),"Open: supplement review","OK"))))))))))))))</f>
        <v/>
      </c>
    </row>
    <row r="12">
      <c r="A12" s="7" t="n">
        <v>7</v>
      </c>
      <c r="B12" s="10" t="n"/>
      <c r="C12" s="10" t="n"/>
      <c r="D12" s="10" t="n"/>
      <c r="E12" s="10" t="n"/>
      <c r="F12" s="10" t="n"/>
      <c r="G12" s="10" t="n"/>
      <c r="H12" s="11" t="n"/>
      <c r="I12" s="10" t="n"/>
      <c r="J12" s="10" t="n"/>
      <c r="K12" s="10" t="n"/>
      <c r="L12" s="10" t="n"/>
      <c r="M12" s="10" t="n"/>
      <c r="N12" s="12">
        <f>IF(OR(E12="",LEFT(E12,4)="None"),"",IFERROR(INDEX('EBI Reference'!$A$6:$A$47,MATCH(E12,'EBI Reference'!$C$6:$C$47,0)),""))</f>
        <v/>
      </c>
      <c r="O12" s="12">
        <f>IF(OR(B12="",F12=""),"",IF(IFERROR(INDEX(Schools!$D$6:$F$15,MATCH(B12,Schools!$B$6:$B$15,0),MATCH(F12,Lists!$A$2:$A$4,0)),"No")="Yes","Yes","No"))</f>
        <v/>
      </c>
      <c r="P12" s="12">
        <f>IF(OR(N12="",F12=""),"n/a",IF(ISNUMBER(SEARCH(INDEX(Lists!$B$2:$B$4,MATCH(F12,Lists!$A$2:$A$4,0)),IFERROR(INDEX('EBI Reference'!$D$6:$D$47,MATCH(N12,'EBI Reference'!$A$6:$A$47,0)),""))),"Yes","No"))</f>
        <v/>
      </c>
      <c r="Q12" s="12">
        <f>IF(COUNTA(B12:M12)=0,"",IF(OR(B12="",C12="",D12="",F12="",H12="",I12=""),"Complete this line",IF(O12="No","Domain not selected for this school",IF(AND(E12&lt;&gt;"",LEFT(E12,4)&lt;&gt;"None",COUNTIFS(EBIs!$B$6:$B$45,B12,EBIs!$C$6:$C$45,E12)=0),"EBI not listed on EBIs tab",IF(P12="No","Domain does not match the EBI's menu domain",IF(I12="Existing level","Stop: existing cost (supplanting)",IF(J12="Food or meals","Stop: no food from IPG funds",IF(OR(ISNUMBER(SEARCH("gift card",D12)),ISNUMBER(SEARCH("cash",D12))),"Stop: no gift cards or cash from IPG funds",IF(AND(G12="Indirect cost",C12&lt;&gt;"District-level"),"Set the line level to District-level",IF(AND(G12="Student wages",J12&lt;&gt;"Student wages for paid work experience"),"Set the supplement risk to student wages",IF(AND(G12="Student recognition (non-cash)",J12&lt;&gt;"Student recognition (non-cash)"),"Set the supplement risk to student recognition",IF(J12="","Pick a supplement risk (or None identified)",IF(AND(I12="Expanded beyond current level",K12=""),"Name what the school received before IPG",IF(AND(J12&lt;&gt;"None identified",L12&lt;&gt;"Cleared"),"Open: supplement review","OK"))))))))))))))</f>
        <v/>
      </c>
    </row>
    <row r="13">
      <c r="A13" s="7" t="n">
        <v>8</v>
      </c>
      <c r="B13" s="10" t="n"/>
      <c r="C13" s="10" t="n"/>
      <c r="D13" s="10" t="n"/>
      <c r="E13" s="10" t="n"/>
      <c r="F13" s="10" t="n"/>
      <c r="G13" s="10" t="n"/>
      <c r="H13" s="11" t="n"/>
      <c r="I13" s="10" t="n"/>
      <c r="J13" s="10" t="n"/>
      <c r="K13" s="10" t="n"/>
      <c r="L13" s="10" t="n"/>
      <c r="M13" s="10" t="n"/>
      <c r="N13" s="12">
        <f>IF(OR(E13="",LEFT(E13,4)="None"),"",IFERROR(INDEX('EBI Reference'!$A$6:$A$47,MATCH(E13,'EBI Reference'!$C$6:$C$47,0)),""))</f>
        <v/>
      </c>
      <c r="O13" s="12">
        <f>IF(OR(B13="",F13=""),"",IF(IFERROR(INDEX(Schools!$D$6:$F$15,MATCH(B13,Schools!$B$6:$B$15,0),MATCH(F13,Lists!$A$2:$A$4,0)),"No")="Yes","Yes","No"))</f>
        <v/>
      </c>
      <c r="P13" s="12">
        <f>IF(OR(N13="",F13=""),"n/a",IF(ISNUMBER(SEARCH(INDEX(Lists!$B$2:$B$4,MATCH(F13,Lists!$A$2:$A$4,0)),IFERROR(INDEX('EBI Reference'!$D$6:$D$47,MATCH(N13,'EBI Reference'!$A$6:$A$47,0)),""))),"Yes","No"))</f>
        <v/>
      </c>
      <c r="Q13" s="12">
        <f>IF(COUNTA(B13:M13)=0,"",IF(OR(B13="",C13="",D13="",F13="",H13="",I13=""),"Complete this line",IF(O13="No","Domain not selected for this school",IF(AND(E13&lt;&gt;"",LEFT(E13,4)&lt;&gt;"None",COUNTIFS(EBIs!$B$6:$B$45,B13,EBIs!$C$6:$C$45,E13)=0),"EBI not listed on EBIs tab",IF(P13="No","Domain does not match the EBI's menu domain",IF(I13="Existing level","Stop: existing cost (supplanting)",IF(J13="Food or meals","Stop: no food from IPG funds",IF(OR(ISNUMBER(SEARCH("gift card",D13)),ISNUMBER(SEARCH("cash",D13))),"Stop: no gift cards or cash from IPG funds",IF(AND(G13="Indirect cost",C13&lt;&gt;"District-level"),"Set the line level to District-level",IF(AND(G13="Student wages",J13&lt;&gt;"Student wages for paid work experience"),"Set the supplement risk to student wages",IF(AND(G13="Student recognition (non-cash)",J13&lt;&gt;"Student recognition (non-cash)"),"Set the supplement risk to student recognition",IF(J13="","Pick a supplement risk (or None identified)",IF(AND(I13="Expanded beyond current level",K13=""),"Name what the school received before IPG",IF(AND(J13&lt;&gt;"None identified",L13&lt;&gt;"Cleared"),"Open: supplement review","OK"))))))))))))))</f>
        <v/>
      </c>
    </row>
    <row r="14">
      <c r="A14" s="7" t="n">
        <v>9</v>
      </c>
      <c r="B14" s="10" t="n"/>
      <c r="C14" s="10" t="n"/>
      <c r="D14" s="10" t="n"/>
      <c r="E14" s="10" t="n"/>
      <c r="F14" s="10" t="n"/>
      <c r="G14" s="10" t="n"/>
      <c r="H14" s="11" t="n"/>
      <c r="I14" s="10" t="n"/>
      <c r="J14" s="10" t="n"/>
      <c r="K14" s="10" t="n"/>
      <c r="L14" s="10" t="n"/>
      <c r="M14" s="10" t="n"/>
      <c r="N14" s="12">
        <f>IF(OR(E14="",LEFT(E14,4)="None"),"",IFERROR(INDEX('EBI Reference'!$A$6:$A$47,MATCH(E14,'EBI Reference'!$C$6:$C$47,0)),""))</f>
        <v/>
      </c>
      <c r="O14" s="12">
        <f>IF(OR(B14="",F14=""),"",IF(IFERROR(INDEX(Schools!$D$6:$F$15,MATCH(B14,Schools!$B$6:$B$15,0),MATCH(F14,Lists!$A$2:$A$4,0)),"No")="Yes","Yes","No"))</f>
        <v/>
      </c>
      <c r="P14" s="12">
        <f>IF(OR(N14="",F14=""),"n/a",IF(ISNUMBER(SEARCH(INDEX(Lists!$B$2:$B$4,MATCH(F14,Lists!$A$2:$A$4,0)),IFERROR(INDEX('EBI Reference'!$D$6:$D$47,MATCH(N14,'EBI Reference'!$A$6:$A$47,0)),""))),"Yes","No"))</f>
        <v/>
      </c>
      <c r="Q14" s="12">
        <f>IF(COUNTA(B14:M14)=0,"",IF(OR(B14="",C14="",D14="",F14="",H14="",I14=""),"Complete this line",IF(O14="No","Domain not selected for this school",IF(AND(E14&lt;&gt;"",LEFT(E14,4)&lt;&gt;"None",COUNTIFS(EBIs!$B$6:$B$45,B14,EBIs!$C$6:$C$45,E14)=0),"EBI not listed on EBIs tab",IF(P14="No","Domain does not match the EBI's menu domain",IF(I14="Existing level","Stop: existing cost (supplanting)",IF(J14="Food or meals","Stop: no food from IPG funds",IF(OR(ISNUMBER(SEARCH("gift card",D14)),ISNUMBER(SEARCH("cash",D14))),"Stop: no gift cards or cash from IPG funds",IF(AND(G14="Indirect cost",C14&lt;&gt;"District-level"),"Set the line level to District-level",IF(AND(G14="Student wages",J14&lt;&gt;"Student wages for paid work experience"),"Set the supplement risk to student wages",IF(AND(G14="Student recognition (non-cash)",J14&lt;&gt;"Student recognition (non-cash)"),"Set the supplement risk to student recognition",IF(J14="","Pick a supplement risk (or None identified)",IF(AND(I14="Expanded beyond current level",K14=""),"Name what the school received before IPG",IF(AND(J14&lt;&gt;"None identified",L14&lt;&gt;"Cleared"),"Open: supplement review","OK"))))))))))))))</f>
        <v/>
      </c>
    </row>
    <row r="15">
      <c r="A15" s="7" t="n">
        <v>10</v>
      </c>
      <c r="B15" s="10" t="n"/>
      <c r="C15" s="10" t="n"/>
      <c r="D15" s="10" t="n"/>
      <c r="E15" s="10" t="n"/>
      <c r="F15" s="10" t="n"/>
      <c r="G15" s="10" t="n"/>
      <c r="H15" s="11" t="n"/>
      <c r="I15" s="10" t="n"/>
      <c r="J15" s="10" t="n"/>
      <c r="K15" s="10" t="n"/>
      <c r="L15" s="10" t="n"/>
      <c r="M15" s="10" t="n"/>
      <c r="N15" s="12">
        <f>IF(OR(E15="",LEFT(E15,4)="None"),"",IFERROR(INDEX('EBI Reference'!$A$6:$A$47,MATCH(E15,'EBI Reference'!$C$6:$C$47,0)),""))</f>
        <v/>
      </c>
      <c r="O15" s="12">
        <f>IF(OR(B15="",F15=""),"",IF(IFERROR(INDEX(Schools!$D$6:$F$15,MATCH(B15,Schools!$B$6:$B$15,0),MATCH(F15,Lists!$A$2:$A$4,0)),"No")="Yes","Yes","No"))</f>
        <v/>
      </c>
      <c r="P15" s="12">
        <f>IF(OR(N15="",F15=""),"n/a",IF(ISNUMBER(SEARCH(INDEX(Lists!$B$2:$B$4,MATCH(F15,Lists!$A$2:$A$4,0)),IFERROR(INDEX('EBI Reference'!$D$6:$D$47,MATCH(N15,'EBI Reference'!$A$6:$A$47,0)),""))),"Yes","No"))</f>
        <v/>
      </c>
      <c r="Q15" s="12">
        <f>IF(COUNTA(B15:M15)=0,"",IF(OR(B15="",C15="",D15="",F15="",H15="",I15=""),"Complete this line",IF(O15="No","Domain not selected for this school",IF(AND(E15&lt;&gt;"",LEFT(E15,4)&lt;&gt;"None",COUNTIFS(EBIs!$B$6:$B$45,B15,EBIs!$C$6:$C$45,E15)=0),"EBI not listed on EBIs tab",IF(P15="No","Domain does not match the EBI's menu domain",IF(I15="Existing level","Stop: existing cost (supplanting)",IF(J15="Food or meals","Stop: no food from IPG funds",IF(OR(ISNUMBER(SEARCH("gift card",D15)),ISNUMBER(SEARCH("cash",D15))),"Stop: no gift cards or cash from IPG funds",IF(AND(G15="Indirect cost",C15&lt;&gt;"District-level"),"Set the line level to District-level",IF(AND(G15="Student wages",J15&lt;&gt;"Student wages for paid work experience"),"Set the supplement risk to student wages",IF(AND(G15="Student recognition (non-cash)",J15&lt;&gt;"Student recognition (non-cash)"),"Set the supplement risk to student recognition",IF(J15="","Pick a supplement risk (or None identified)",IF(AND(I15="Expanded beyond current level",K15=""),"Name what the school received before IPG",IF(AND(J15&lt;&gt;"None identified",L15&lt;&gt;"Cleared"),"Open: supplement review","OK"))))))))))))))</f>
        <v/>
      </c>
    </row>
    <row r="16">
      <c r="A16" s="7" t="n">
        <v>11</v>
      </c>
      <c r="B16" s="10" t="n"/>
      <c r="C16" s="10" t="n"/>
      <c r="D16" s="10" t="n"/>
      <c r="E16" s="10" t="n"/>
      <c r="F16" s="10" t="n"/>
      <c r="G16" s="10" t="n"/>
      <c r="H16" s="11" t="n"/>
      <c r="I16" s="10" t="n"/>
      <c r="J16" s="10" t="n"/>
      <c r="K16" s="10" t="n"/>
      <c r="L16" s="10" t="n"/>
      <c r="M16" s="10" t="n"/>
      <c r="N16" s="12">
        <f>IF(OR(E16="",LEFT(E16,4)="None"),"",IFERROR(INDEX('EBI Reference'!$A$6:$A$47,MATCH(E16,'EBI Reference'!$C$6:$C$47,0)),""))</f>
        <v/>
      </c>
      <c r="O16" s="12">
        <f>IF(OR(B16="",F16=""),"",IF(IFERROR(INDEX(Schools!$D$6:$F$15,MATCH(B16,Schools!$B$6:$B$15,0),MATCH(F16,Lists!$A$2:$A$4,0)),"No")="Yes","Yes","No"))</f>
        <v/>
      </c>
      <c r="P16" s="12">
        <f>IF(OR(N16="",F16=""),"n/a",IF(ISNUMBER(SEARCH(INDEX(Lists!$B$2:$B$4,MATCH(F16,Lists!$A$2:$A$4,0)),IFERROR(INDEX('EBI Reference'!$D$6:$D$47,MATCH(N16,'EBI Reference'!$A$6:$A$47,0)),""))),"Yes","No"))</f>
        <v/>
      </c>
      <c r="Q16" s="12">
        <f>IF(COUNTA(B16:M16)=0,"",IF(OR(B16="",C16="",D16="",F16="",H16="",I16=""),"Complete this line",IF(O16="No","Domain not selected for this school",IF(AND(E16&lt;&gt;"",LEFT(E16,4)&lt;&gt;"None",COUNTIFS(EBIs!$B$6:$B$45,B16,EBIs!$C$6:$C$45,E16)=0),"EBI not listed on EBIs tab",IF(P16="No","Domain does not match the EBI's menu domain",IF(I16="Existing level","Stop: existing cost (supplanting)",IF(J16="Food or meals","Stop: no food from IPG funds",IF(OR(ISNUMBER(SEARCH("gift card",D16)),ISNUMBER(SEARCH("cash",D16))),"Stop: no gift cards or cash from IPG funds",IF(AND(G16="Indirect cost",C16&lt;&gt;"District-level"),"Set the line level to District-level",IF(AND(G16="Student wages",J16&lt;&gt;"Student wages for paid work experience"),"Set the supplement risk to student wages",IF(AND(G16="Student recognition (non-cash)",J16&lt;&gt;"Student recognition (non-cash)"),"Set the supplement risk to student recognition",IF(J16="","Pick a supplement risk (or None identified)",IF(AND(I16="Expanded beyond current level",K16=""),"Name what the school received before IPG",IF(AND(J16&lt;&gt;"None identified",L16&lt;&gt;"Cleared"),"Open: supplement review","OK"))))))))))))))</f>
        <v/>
      </c>
    </row>
    <row r="17">
      <c r="A17" s="7" t="n">
        <v>12</v>
      </c>
      <c r="B17" s="10" t="n"/>
      <c r="C17" s="10" t="n"/>
      <c r="D17" s="10" t="n"/>
      <c r="E17" s="10" t="n"/>
      <c r="F17" s="10" t="n"/>
      <c r="G17" s="10" t="n"/>
      <c r="H17" s="11" t="n"/>
      <c r="I17" s="10" t="n"/>
      <c r="J17" s="10" t="n"/>
      <c r="K17" s="10" t="n"/>
      <c r="L17" s="10" t="n"/>
      <c r="M17" s="10" t="n"/>
      <c r="N17" s="12">
        <f>IF(OR(E17="",LEFT(E17,4)="None"),"",IFERROR(INDEX('EBI Reference'!$A$6:$A$47,MATCH(E17,'EBI Reference'!$C$6:$C$47,0)),""))</f>
        <v/>
      </c>
      <c r="O17" s="12">
        <f>IF(OR(B17="",F17=""),"",IF(IFERROR(INDEX(Schools!$D$6:$F$15,MATCH(B17,Schools!$B$6:$B$15,0),MATCH(F17,Lists!$A$2:$A$4,0)),"No")="Yes","Yes","No"))</f>
        <v/>
      </c>
      <c r="P17" s="12">
        <f>IF(OR(N17="",F17=""),"n/a",IF(ISNUMBER(SEARCH(INDEX(Lists!$B$2:$B$4,MATCH(F17,Lists!$A$2:$A$4,0)),IFERROR(INDEX('EBI Reference'!$D$6:$D$47,MATCH(N17,'EBI Reference'!$A$6:$A$47,0)),""))),"Yes","No"))</f>
        <v/>
      </c>
      <c r="Q17" s="12">
        <f>IF(COUNTA(B17:M17)=0,"",IF(OR(B17="",C17="",D17="",F17="",H17="",I17=""),"Complete this line",IF(O17="No","Domain not selected for this school",IF(AND(E17&lt;&gt;"",LEFT(E17,4)&lt;&gt;"None",COUNTIFS(EBIs!$B$6:$B$45,B17,EBIs!$C$6:$C$45,E17)=0),"EBI not listed on EBIs tab",IF(P17="No","Domain does not match the EBI's menu domain",IF(I17="Existing level","Stop: existing cost (supplanting)",IF(J17="Food or meals","Stop: no food from IPG funds",IF(OR(ISNUMBER(SEARCH("gift card",D17)),ISNUMBER(SEARCH("cash",D17))),"Stop: no gift cards or cash from IPG funds",IF(AND(G17="Indirect cost",C17&lt;&gt;"District-level"),"Set the line level to District-level",IF(AND(G17="Student wages",J17&lt;&gt;"Student wages for paid work experience"),"Set the supplement risk to student wages",IF(AND(G17="Student recognition (non-cash)",J17&lt;&gt;"Student recognition (non-cash)"),"Set the supplement risk to student recognition",IF(J17="","Pick a supplement risk (or None identified)",IF(AND(I17="Expanded beyond current level",K17=""),"Name what the school received before IPG",IF(AND(J17&lt;&gt;"None identified",L17&lt;&gt;"Cleared"),"Open: supplement review","OK"))))))))))))))</f>
        <v/>
      </c>
    </row>
    <row r="18">
      <c r="A18" s="7" t="n">
        <v>13</v>
      </c>
      <c r="B18" s="10" t="n"/>
      <c r="C18" s="10" t="n"/>
      <c r="D18" s="10" t="n"/>
      <c r="E18" s="10" t="n"/>
      <c r="F18" s="10" t="n"/>
      <c r="G18" s="10" t="n"/>
      <c r="H18" s="11" t="n"/>
      <c r="I18" s="10" t="n"/>
      <c r="J18" s="10" t="n"/>
      <c r="K18" s="10" t="n"/>
      <c r="L18" s="10" t="n"/>
      <c r="M18" s="10" t="n"/>
      <c r="N18" s="12">
        <f>IF(OR(E18="",LEFT(E18,4)="None"),"",IFERROR(INDEX('EBI Reference'!$A$6:$A$47,MATCH(E18,'EBI Reference'!$C$6:$C$47,0)),""))</f>
        <v/>
      </c>
      <c r="O18" s="12">
        <f>IF(OR(B18="",F18=""),"",IF(IFERROR(INDEX(Schools!$D$6:$F$15,MATCH(B18,Schools!$B$6:$B$15,0),MATCH(F18,Lists!$A$2:$A$4,0)),"No")="Yes","Yes","No"))</f>
        <v/>
      </c>
      <c r="P18" s="12">
        <f>IF(OR(N18="",F18=""),"n/a",IF(ISNUMBER(SEARCH(INDEX(Lists!$B$2:$B$4,MATCH(F18,Lists!$A$2:$A$4,0)),IFERROR(INDEX('EBI Reference'!$D$6:$D$47,MATCH(N18,'EBI Reference'!$A$6:$A$47,0)),""))),"Yes","No"))</f>
        <v/>
      </c>
      <c r="Q18" s="12">
        <f>IF(COUNTA(B18:M18)=0,"",IF(OR(B18="",C18="",D18="",F18="",H18="",I18=""),"Complete this line",IF(O18="No","Domain not selected for this school",IF(AND(E18&lt;&gt;"",LEFT(E18,4)&lt;&gt;"None",COUNTIFS(EBIs!$B$6:$B$45,B18,EBIs!$C$6:$C$45,E18)=0),"EBI not listed on EBIs tab",IF(P18="No","Domain does not match the EBI's menu domain",IF(I18="Existing level","Stop: existing cost (supplanting)",IF(J18="Food or meals","Stop: no food from IPG funds",IF(OR(ISNUMBER(SEARCH("gift card",D18)),ISNUMBER(SEARCH("cash",D18))),"Stop: no gift cards or cash from IPG funds",IF(AND(G18="Indirect cost",C18&lt;&gt;"District-level"),"Set the line level to District-level",IF(AND(G18="Student wages",J18&lt;&gt;"Student wages for paid work experience"),"Set the supplement risk to student wages",IF(AND(G18="Student recognition (non-cash)",J18&lt;&gt;"Student recognition (non-cash)"),"Set the supplement risk to student recognition",IF(J18="","Pick a supplement risk (or None identified)",IF(AND(I18="Expanded beyond current level",K18=""),"Name what the school received before IPG",IF(AND(J18&lt;&gt;"None identified",L18&lt;&gt;"Cleared"),"Open: supplement review","OK"))))))))))))))</f>
        <v/>
      </c>
    </row>
    <row r="19">
      <c r="A19" s="7" t="n">
        <v>14</v>
      </c>
      <c r="B19" s="10" t="n"/>
      <c r="C19" s="10" t="n"/>
      <c r="D19" s="10" t="n"/>
      <c r="E19" s="10" t="n"/>
      <c r="F19" s="10" t="n"/>
      <c r="G19" s="10" t="n"/>
      <c r="H19" s="11" t="n"/>
      <c r="I19" s="10" t="n"/>
      <c r="J19" s="10" t="n"/>
      <c r="K19" s="10" t="n"/>
      <c r="L19" s="10" t="n"/>
      <c r="M19" s="10" t="n"/>
      <c r="N19" s="12">
        <f>IF(OR(E19="",LEFT(E19,4)="None"),"",IFERROR(INDEX('EBI Reference'!$A$6:$A$47,MATCH(E19,'EBI Reference'!$C$6:$C$47,0)),""))</f>
        <v/>
      </c>
      <c r="O19" s="12">
        <f>IF(OR(B19="",F19=""),"",IF(IFERROR(INDEX(Schools!$D$6:$F$15,MATCH(B19,Schools!$B$6:$B$15,0),MATCH(F19,Lists!$A$2:$A$4,0)),"No")="Yes","Yes","No"))</f>
        <v/>
      </c>
      <c r="P19" s="12">
        <f>IF(OR(N19="",F19=""),"n/a",IF(ISNUMBER(SEARCH(INDEX(Lists!$B$2:$B$4,MATCH(F19,Lists!$A$2:$A$4,0)),IFERROR(INDEX('EBI Reference'!$D$6:$D$47,MATCH(N19,'EBI Reference'!$A$6:$A$47,0)),""))),"Yes","No"))</f>
        <v/>
      </c>
      <c r="Q19" s="12">
        <f>IF(COUNTA(B19:M19)=0,"",IF(OR(B19="",C19="",D19="",F19="",H19="",I19=""),"Complete this line",IF(O19="No","Domain not selected for this school",IF(AND(E19&lt;&gt;"",LEFT(E19,4)&lt;&gt;"None",COUNTIFS(EBIs!$B$6:$B$45,B19,EBIs!$C$6:$C$45,E19)=0),"EBI not listed on EBIs tab",IF(P19="No","Domain does not match the EBI's menu domain",IF(I19="Existing level","Stop: existing cost (supplanting)",IF(J19="Food or meals","Stop: no food from IPG funds",IF(OR(ISNUMBER(SEARCH("gift card",D19)),ISNUMBER(SEARCH("cash",D19))),"Stop: no gift cards or cash from IPG funds",IF(AND(G19="Indirect cost",C19&lt;&gt;"District-level"),"Set the line level to District-level",IF(AND(G19="Student wages",J19&lt;&gt;"Student wages for paid work experience"),"Set the supplement risk to student wages",IF(AND(G19="Student recognition (non-cash)",J19&lt;&gt;"Student recognition (non-cash)"),"Set the supplement risk to student recognition",IF(J19="","Pick a supplement risk (or None identified)",IF(AND(I19="Expanded beyond current level",K19=""),"Name what the school received before IPG",IF(AND(J19&lt;&gt;"None identified",L19&lt;&gt;"Cleared"),"Open: supplement review","OK"))))))))))))))</f>
        <v/>
      </c>
    </row>
    <row r="20">
      <c r="A20" s="7" t="n">
        <v>15</v>
      </c>
      <c r="B20" s="10" t="n"/>
      <c r="C20" s="10" t="n"/>
      <c r="D20" s="10" t="n"/>
      <c r="E20" s="10" t="n"/>
      <c r="F20" s="10" t="n"/>
      <c r="G20" s="10" t="n"/>
      <c r="H20" s="11" t="n"/>
      <c r="I20" s="10" t="n"/>
      <c r="J20" s="10" t="n"/>
      <c r="K20" s="10" t="n"/>
      <c r="L20" s="10" t="n"/>
      <c r="M20" s="10" t="n"/>
      <c r="N20" s="12">
        <f>IF(OR(E20="",LEFT(E20,4)="None"),"",IFERROR(INDEX('EBI Reference'!$A$6:$A$47,MATCH(E20,'EBI Reference'!$C$6:$C$47,0)),""))</f>
        <v/>
      </c>
      <c r="O20" s="12">
        <f>IF(OR(B20="",F20=""),"",IF(IFERROR(INDEX(Schools!$D$6:$F$15,MATCH(B20,Schools!$B$6:$B$15,0),MATCH(F20,Lists!$A$2:$A$4,0)),"No")="Yes","Yes","No"))</f>
        <v/>
      </c>
      <c r="P20" s="12">
        <f>IF(OR(N20="",F20=""),"n/a",IF(ISNUMBER(SEARCH(INDEX(Lists!$B$2:$B$4,MATCH(F20,Lists!$A$2:$A$4,0)),IFERROR(INDEX('EBI Reference'!$D$6:$D$47,MATCH(N20,'EBI Reference'!$A$6:$A$47,0)),""))),"Yes","No"))</f>
        <v/>
      </c>
      <c r="Q20" s="12">
        <f>IF(COUNTA(B20:M20)=0,"",IF(OR(B20="",C20="",D20="",F20="",H20="",I20=""),"Complete this line",IF(O20="No","Domain not selected for this school",IF(AND(E20&lt;&gt;"",LEFT(E20,4)&lt;&gt;"None",COUNTIFS(EBIs!$B$6:$B$45,B20,EBIs!$C$6:$C$45,E20)=0),"EBI not listed on EBIs tab",IF(P20="No","Domain does not match the EBI's menu domain",IF(I20="Existing level","Stop: existing cost (supplanting)",IF(J20="Food or meals","Stop: no food from IPG funds",IF(OR(ISNUMBER(SEARCH("gift card",D20)),ISNUMBER(SEARCH("cash",D20))),"Stop: no gift cards or cash from IPG funds",IF(AND(G20="Indirect cost",C20&lt;&gt;"District-level"),"Set the line level to District-level",IF(AND(G20="Student wages",J20&lt;&gt;"Student wages for paid work experience"),"Set the supplement risk to student wages",IF(AND(G20="Student recognition (non-cash)",J20&lt;&gt;"Student recognition (non-cash)"),"Set the supplement risk to student recognition",IF(J20="","Pick a supplement risk (or None identified)",IF(AND(I20="Expanded beyond current level",K20=""),"Name what the school received before IPG",IF(AND(J20&lt;&gt;"None identified",L20&lt;&gt;"Cleared"),"Open: supplement review","OK"))))))))))))))</f>
        <v/>
      </c>
    </row>
    <row r="21">
      <c r="A21" s="7" t="n">
        <v>16</v>
      </c>
      <c r="B21" s="10" t="n"/>
      <c r="C21" s="10" t="n"/>
      <c r="D21" s="10" t="n"/>
      <c r="E21" s="10" t="n"/>
      <c r="F21" s="10" t="n"/>
      <c r="G21" s="10" t="n"/>
      <c r="H21" s="11" t="n"/>
      <c r="I21" s="10" t="n"/>
      <c r="J21" s="10" t="n"/>
      <c r="K21" s="10" t="n"/>
      <c r="L21" s="10" t="n"/>
      <c r="M21" s="10" t="n"/>
      <c r="N21" s="12">
        <f>IF(OR(E21="",LEFT(E21,4)="None"),"",IFERROR(INDEX('EBI Reference'!$A$6:$A$47,MATCH(E21,'EBI Reference'!$C$6:$C$47,0)),""))</f>
        <v/>
      </c>
      <c r="O21" s="12">
        <f>IF(OR(B21="",F21=""),"",IF(IFERROR(INDEX(Schools!$D$6:$F$15,MATCH(B21,Schools!$B$6:$B$15,0),MATCH(F21,Lists!$A$2:$A$4,0)),"No")="Yes","Yes","No"))</f>
        <v/>
      </c>
      <c r="P21" s="12">
        <f>IF(OR(N21="",F21=""),"n/a",IF(ISNUMBER(SEARCH(INDEX(Lists!$B$2:$B$4,MATCH(F21,Lists!$A$2:$A$4,0)),IFERROR(INDEX('EBI Reference'!$D$6:$D$47,MATCH(N21,'EBI Reference'!$A$6:$A$47,0)),""))),"Yes","No"))</f>
        <v/>
      </c>
      <c r="Q21" s="12">
        <f>IF(COUNTA(B21:M21)=0,"",IF(OR(B21="",C21="",D21="",F21="",H21="",I21=""),"Complete this line",IF(O21="No","Domain not selected for this school",IF(AND(E21&lt;&gt;"",LEFT(E21,4)&lt;&gt;"None",COUNTIFS(EBIs!$B$6:$B$45,B21,EBIs!$C$6:$C$45,E21)=0),"EBI not listed on EBIs tab",IF(P21="No","Domain does not match the EBI's menu domain",IF(I21="Existing level","Stop: existing cost (supplanting)",IF(J21="Food or meals","Stop: no food from IPG funds",IF(OR(ISNUMBER(SEARCH("gift card",D21)),ISNUMBER(SEARCH("cash",D21))),"Stop: no gift cards or cash from IPG funds",IF(AND(G21="Indirect cost",C21&lt;&gt;"District-level"),"Set the line level to District-level",IF(AND(G21="Student wages",J21&lt;&gt;"Student wages for paid work experience"),"Set the supplement risk to student wages",IF(AND(G21="Student recognition (non-cash)",J21&lt;&gt;"Student recognition (non-cash)"),"Set the supplement risk to student recognition",IF(J21="","Pick a supplement risk (or None identified)",IF(AND(I21="Expanded beyond current level",K21=""),"Name what the school received before IPG",IF(AND(J21&lt;&gt;"None identified",L21&lt;&gt;"Cleared"),"Open: supplement review","OK"))))))))))))))</f>
        <v/>
      </c>
    </row>
    <row r="22">
      <c r="A22" s="7" t="n">
        <v>17</v>
      </c>
      <c r="B22" s="10" t="n"/>
      <c r="C22" s="10" t="n"/>
      <c r="D22" s="10" t="n"/>
      <c r="E22" s="10" t="n"/>
      <c r="F22" s="10" t="n"/>
      <c r="G22" s="10" t="n"/>
      <c r="H22" s="11" t="n"/>
      <c r="I22" s="10" t="n"/>
      <c r="J22" s="10" t="n"/>
      <c r="K22" s="10" t="n"/>
      <c r="L22" s="10" t="n"/>
      <c r="M22" s="10" t="n"/>
      <c r="N22" s="12">
        <f>IF(OR(E22="",LEFT(E22,4)="None"),"",IFERROR(INDEX('EBI Reference'!$A$6:$A$47,MATCH(E22,'EBI Reference'!$C$6:$C$47,0)),""))</f>
        <v/>
      </c>
      <c r="O22" s="12">
        <f>IF(OR(B22="",F22=""),"",IF(IFERROR(INDEX(Schools!$D$6:$F$15,MATCH(B22,Schools!$B$6:$B$15,0),MATCH(F22,Lists!$A$2:$A$4,0)),"No")="Yes","Yes","No"))</f>
        <v/>
      </c>
      <c r="P22" s="12">
        <f>IF(OR(N22="",F22=""),"n/a",IF(ISNUMBER(SEARCH(INDEX(Lists!$B$2:$B$4,MATCH(F22,Lists!$A$2:$A$4,0)),IFERROR(INDEX('EBI Reference'!$D$6:$D$47,MATCH(N22,'EBI Reference'!$A$6:$A$47,0)),""))),"Yes","No"))</f>
        <v/>
      </c>
      <c r="Q22" s="12">
        <f>IF(COUNTA(B22:M22)=0,"",IF(OR(B22="",C22="",D22="",F22="",H22="",I22=""),"Complete this line",IF(O22="No","Domain not selected for this school",IF(AND(E22&lt;&gt;"",LEFT(E22,4)&lt;&gt;"None",COUNTIFS(EBIs!$B$6:$B$45,B22,EBIs!$C$6:$C$45,E22)=0),"EBI not listed on EBIs tab",IF(P22="No","Domain does not match the EBI's menu domain",IF(I22="Existing level","Stop: existing cost (supplanting)",IF(J22="Food or meals","Stop: no food from IPG funds",IF(OR(ISNUMBER(SEARCH("gift card",D22)),ISNUMBER(SEARCH("cash",D22))),"Stop: no gift cards or cash from IPG funds",IF(AND(G22="Indirect cost",C22&lt;&gt;"District-level"),"Set the line level to District-level",IF(AND(G22="Student wages",J22&lt;&gt;"Student wages for paid work experience"),"Set the supplement risk to student wages",IF(AND(G22="Student recognition (non-cash)",J22&lt;&gt;"Student recognition (non-cash)"),"Set the supplement risk to student recognition",IF(J22="","Pick a supplement risk (or None identified)",IF(AND(I22="Expanded beyond current level",K22=""),"Name what the school received before IPG",IF(AND(J22&lt;&gt;"None identified",L22&lt;&gt;"Cleared"),"Open: supplement review","OK"))))))))))))))</f>
        <v/>
      </c>
    </row>
    <row r="23">
      <c r="A23" s="7" t="n">
        <v>18</v>
      </c>
      <c r="B23" s="10" t="n"/>
      <c r="C23" s="10" t="n"/>
      <c r="D23" s="10" t="n"/>
      <c r="E23" s="10" t="n"/>
      <c r="F23" s="10" t="n"/>
      <c r="G23" s="10" t="n"/>
      <c r="H23" s="11" t="n"/>
      <c r="I23" s="10" t="n"/>
      <c r="J23" s="10" t="n"/>
      <c r="K23" s="10" t="n"/>
      <c r="L23" s="10" t="n"/>
      <c r="M23" s="10" t="n"/>
      <c r="N23" s="12">
        <f>IF(OR(E23="",LEFT(E23,4)="None"),"",IFERROR(INDEX('EBI Reference'!$A$6:$A$47,MATCH(E23,'EBI Reference'!$C$6:$C$47,0)),""))</f>
        <v/>
      </c>
      <c r="O23" s="12">
        <f>IF(OR(B23="",F23=""),"",IF(IFERROR(INDEX(Schools!$D$6:$F$15,MATCH(B23,Schools!$B$6:$B$15,0),MATCH(F23,Lists!$A$2:$A$4,0)),"No")="Yes","Yes","No"))</f>
        <v/>
      </c>
      <c r="P23" s="12">
        <f>IF(OR(N23="",F23=""),"n/a",IF(ISNUMBER(SEARCH(INDEX(Lists!$B$2:$B$4,MATCH(F23,Lists!$A$2:$A$4,0)),IFERROR(INDEX('EBI Reference'!$D$6:$D$47,MATCH(N23,'EBI Reference'!$A$6:$A$47,0)),""))),"Yes","No"))</f>
        <v/>
      </c>
      <c r="Q23" s="12">
        <f>IF(COUNTA(B23:M23)=0,"",IF(OR(B23="",C23="",D23="",F23="",H23="",I23=""),"Complete this line",IF(O23="No","Domain not selected for this school",IF(AND(E23&lt;&gt;"",LEFT(E23,4)&lt;&gt;"None",COUNTIFS(EBIs!$B$6:$B$45,B23,EBIs!$C$6:$C$45,E23)=0),"EBI not listed on EBIs tab",IF(P23="No","Domain does not match the EBI's menu domain",IF(I23="Existing level","Stop: existing cost (supplanting)",IF(J23="Food or meals","Stop: no food from IPG funds",IF(OR(ISNUMBER(SEARCH("gift card",D23)),ISNUMBER(SEARCH("cash",D23))),"Stop: no gift cards or cash from IPG funds",IF(AND(G23="Indirect cost",C23&lt;&gt;"District-level"),"Set the line level to District-level",IF(AND(G23="Student wages",J23&lt;&gt;"Student wages for paid work experience"),"Set the supplement risk to student wages",IF(AND(G23="Student recognition (non-cash)",J23&lt;&gt;"Student recognition (non-cash)"),"Set the supplement risk to student recognition",IF(J23="","Pick a supplement risk (or None identified)",IF(AND(I23="Expanded beyond current level",K23=""),"Name what the school received before IPG",IF(AND(J23&lt;&gt;"None identified",L23&lt;&gt;"Cleared"),"Open: supplement review","OK"))))))))))))))</f>
        <v/>
      </c>
    </row>
    <row r="24">
      <c r="A24" s="7" t="n">
        <v>19</v>
      </c>
      <c r="B24" s="10" t="n"/>
      <c r="C24" s="10" t="n"/>
      <c r="D24" s="10" t="n"/>
      <c r="E24" s="10" t="n"/>
      <c r="F24" s="10" t="n"/>
      <c r="G24" s="10" t="n"/>
      <c r="H24" s="11" t="n"/>
      <c r="I24" s="10" t="n"/>
      <c r="J24" s="10" t="n"/>
      <c r="K24" s="10" t="n"/>
      <c r="L24" s="10" t="n"/>
      <c r="M24" s="10" t="n"/>
      <c r="N24" s="12">
        <f>IF(OR(E24="",LEFT(E24,4)="None"),"",IFERROR(INDEX('EBI Reference'!$A$6:$A$47,MATCH(E24,'EBI Reference'!$C$6:$C$47,0)),""))</f>
        <v/>
      </c>
      <c r="O24" s="12">
        <f>IF(OR(B24="",F24=""),"",IF(IFERROR(INDEX(Schools!$D$6:$F$15,MATCH(B24,Schools!$B$6:$B$15,0),MATCH(F24,Lists!$A$2:$A$4,0)),"No")="Yes","Yes","No"))</f>
        <v/>
      </c>
      <c r="P24" s="12">
        <f>IF(OR(N24="",F24=""),"n/a",IF(ISNUMBER(SEARCH(INDEX(Lists!$B$2:$B$4,MATCH(F24,Lists!$A$2:$A$4,0)),IFERROR(INDEX('EBI Reference'!$D$6:$D$47,MATCH(N24,'EBI Reference'!$A$6:$A$47,0)),""))),"Yes","No"))</f>
        <v/>
      </c>
      <c r="Q24" s="12">
        <f>IF(COUNTA(B24:M24)=0,"",IF(OR(B24="",C24="",D24="",F24="",H24="",I24=""),"Complete this line",IF(O24="No","Domain not selected for this school",IF(AND(E24&lt;&gt;"",LEFT(E24,4)&lt;&gt;"None",COUNTIFS(EBIs!$B$6:$B$45,B24,EBIs!$C$6:$C$45,E24)=0),"EBI not listed on EBIs tab",IF(P24="No","Domain does not match the EBI's menu domain",IF(I24="Existing level","Stop: existing cost (supplanting)",IF(J24="Food or meals","Stop: no food from IPG funds",IF(OR(ISNUMBER(SEARCH("gift card",D24)),ISNUMBER(SEARCH("cash",D24))),"Stop: no gift cards or cash from IPG funds",IF(AND(G24="Indirect cost",C24&lt;&gt;"District-level"),"Set the line level to District-level",IF(AND(G24="Student wages",J24&lt;&gt;"Student wages for paid work experience"),"Set the supplement risk to student wages",IF(AND(G24="Student recognition (non-cash)",J24&lt;&gt;"Student recognition (non-cash)"),"Set the supplement risk to student recognition",IF(J24="","Pick a supplement risk (or None identified)",IF(AND(I24="Expanded beyond current level",K24=""),"Name what the school received before IPG",IF(AND(J24&lt;&gt;"None identified",L24&lt;&gt;"Cleared"),"Open: supplement review","OK"))))))))))))))</f>
        <v/>
      </c>
    </row>
    <row r="25">
      <c r="A25" s="7" t="n">
        <v>20</v>
      </c>
      <c r="B25" s="10" t="n"/>
      <c r="C25" s="10" t="n"/>
      <c r="D25" s="10" t="n"/>
      <c r="E25" s="10" t="n"/>
      <c r="F25" s="10" t="n"/>
      <c r="G25" s="10" t="n"/>
      <c r="H25" s="11" t="n"/>
      <c r="I25" s="10" t="n"/>
      <c r="J25" s="10" t="n"/>
      <c r="K25" s="10" t="n"/>
      <c r="L25" s="10" t="n"/>
      <c r="M25" s="10" t="n"/>
      <c r="N25" s="12">
        <f>IF(OR(E25="",LEFT(E25,4)="None"),"",IFERROR(INDEX('EBI Reference'!$A$6:$A$47,MATCH(E25,'EBI Reference'!$C$6:$C$47,0)),""))</f>
        <v/>
      </c>
      <c r="O25" s="12">
        <f>IF(OR(B25="",F25=""),"",IF(IFERROR(INDEX(Schools!$D$6:$F$15,MATCH(B25,Schools!$B$6:$B$15,0),MATCH(F25,Lists!$A$2:$A$4,0)),"No")="Yes","Yes","No"))</f>
        <v/>
      </c>
      <c r="P25" s="12">
        <f>IF(OR(N25="",F25=""),"n/a",IF(ISNUMBER(SEARCH(INDEX(Lists!$B$2:$B$4,MATCH(F25,Lists!$A$2:$A$4,0)),IFERROR(INDEX('EBI Reference'!$D$6:$D$47,MATCH(N25,'EBI Reference'!$A$6:$A$47,0)),""))),"Yes","No"))</f>
        <v/>
      </c>
      <c r="Q25" s="12">
        <f>IF(COUNTA(B25:M25)=0,"",IF(OR(B25="",C25="",D25="",F25="",H25="",I25=""),"Complete this line",IF(O25="No","Domain not selected for this school",IF(AND(E25&lt;&gt;"",LEFT(E25,4)&lt;&gt;"None",COUNTIFS(EBIs!$B$6:$B$45,B25,EBIs!$C$6:$C$45,E25)=0),"EBI not listed on EBIs tab",IF(P25="No","Domain does not match the EBI's menu domain",IF(I25="Existing level","Stop: existing cost (supplanting)",IF(J25="Food or meals","Stop: no food from IPG funds",IF(OR(ISNUMBER(SEARCH("gift card",D25)),ISNUMBER(SEARCH("cash",D25))),"Stop: no gift cards or cash from IPG funds",IF(AND(G25="Indirect cost",C25&lt;&gt;"District-level"),"Set the line level to District-level",IF(AND(G25="Student wages",J25&lt;&gt;"Student wages for paid work experience"),"Set the supplement risk to student wages",IF(AND(G25="Student recognition (non-cash)",J25&lt;&gt;"Student recognition (non-cash)"),"Set the supplement risk to student recognition",IF(J25="","Pick a supplement risk (or None identified)",IF(AND(I25="Expanded beyond current level",K25=""),"Name what the school received before IPG",IF(AND(J25&lt;&gt;"None identified",L25&lt;&gt;"Cleared"),"Open: supplement review","OK"))))))))))))))</f>
        <v/>
      </c>
    </row>
    <row r="26">
      <c r="A26" s="7" t="n">
        <v>21</v>
      </c>
      <c r="B26" s="10" t="n"/>
      <c r="C26" s="10" t="n"/>
      <c r="D26" s="10" t="n"/>
      <c r="E26" s="10" t="n"/>
      <c r="F26" s="10" t="n"/>
      <c r="G26" s="10" t="n"/>
      <c r="H26" s="11" t="n"/>
      <c r="I26" s="10" t="n"/>
      <c r="J26" s="10" t="n"/>
      <c r="K26" s="10" t="n"/>
      <c r="L26" s="10" t="n"/>
      <c r="M26" s="10" t="n"/>
      <c r="N26" s="12">
        <f>IF(OR(E26="",LEFT(E26,4)="None"),"",IFERROR(INDEX('EBI Reference'!$A$6:$A$47,MATCH(E26,'EBI Reference'!$C$6:$C$47,0)),""))</f>
        <v/>
      </c>
      <c r="O26" s="12">
        <f>IF(OR(B26="",F26=""),"",IF(IFERROR(INDEX(Schools!$D$6:$F$15,MATCH(B26,Schools!$B$6:$B$15,0),MATCH(F26,Lists!$A$2:$A$4,0)),"No")="Yes","Yes","No"))</f>
        <v/>
      </c>
      <c r="P26" s="12">
        <f>IF(OR(N26="",F26=""),"n/a",IF(ISNUMBER(SEARCH(INDEX(Lists!$B$2:$B$4,MATCH(F26,Lists!$A$2:$A$4,0)),IFERROR(INDEX('EBI Reference'!$D$6:$D$47,MATCH(N26,'EBI Reference'!$A$6:$A$47,0)),""))),"Yes","No"))</f>
        <v/>
      </c>
      <c r="Q26" s="12">
        <f>IF(COUNTA(B26:M26)=0,"",IF(OR(B26="",C26="",D26="",F26="",H26="",I26=""),"Complete this line",IF(O26="No","Domain not selected for this school",IF(AND(E26&lt;&gt;"",LEFT(E26,4)&lt;&gt;"None",COUNTIFS(EBIs!$B$6:$B$45,B26,EBIs!$C$6:$C$45,E26)=0),"EBI not listed on EBIs tab",IF(P26="No","Domain does not match the EBI's menu domain",IF(I26="Existing level","Stop: existing cost (supplanting)",IF(J26="Food or meals","Stop: no food from IPG funds",IF(OR(ISNUMBER(SEARCH("gift card",D26)),ISNUMBER(SEARCH("cash",D26))),"Stop: no gift cards or cash from IPG funds",IF(AND(G26="Indirect cost",C26&lt;&gt;"District-level"),"Set the line level to District-level",IF(AND(G26="Student wages",J26&lt;&gt;"Student wages for paid work experience"),"Set the supplement risk to student wages",IF(AND(G26="Student recognition (non-cash)",J26&lt;&gt;"Student recognition (non-cash)"),"Set the supplement risk to student recognition",IF(J26="","Pick a supplement risk (or None identified)",IF(AND(I26="Expanded beyond current level",K26=""),"Name what the school received before IPG",IF(AND(J26&lt;&gt;"None identified",L26&lt;&gt;"Cleared"),"Open: supplement review","OK"))))))))))))))</f>
        <v/>
      </c>
    </row>
    <row r="27">
      <c r="A27" s="7" t="n">
        <v>22</v>
      </c>
      <c r="B27" s="10" t="n"/>
      <c r="C27" s="10" t="n"/>
      <c r="D27" s="10" t="n"/>
      <c r="E27" s="10" t="n"/>
      <c r="F27" s="10" t="n"/>
      <c r="G27" s="10" t="n"/>
      <c r="H27" s="11" t="n"/>
      <c r="I27" s="10" t="n"/>
      <c r="J27" s="10" t="n"/>
      <c r="K27" s="10" t="n"/>
      <c r="L27" s="10" t="n"/>
      <c r="M27" s="10" t="n"/>
      <c r="N27" s="12">
        <f>IF(OR(E27="",LEFT(E27,4)="None"),"",IFERROR(INDEX('EBI Reference'!$A$6:$A$47,MATCH(E27,'EBI Reference'!$C$6:$C$47,0)),""))</f>
        <v/>
      </c>
      <c r="O27" s="12">
        <f>IF(OR(B27="",F27=""),"",IF(IFERROR(INDEX(Schools!$D$6:$F$15,MATCH(B27,Schools!$B$6:$B$15,0),MATCH(F27,Lists!$A$2:$A$4,0)),"No")="Yes","Yes","No"))</f>
        <v/>
      </c>
      <c r="P27" s="12">
        <f>IF(OR(N27="",F27=""),"n/a",IF(ISNUMBER(SEARCH(INDEX(Lists!$B$2:$B$4,MATCH(F27,Lists!$A$2:$A$4,0)),IFERROR(INDEX('EBI Reference'!$D$6:$D$47,MATCH(N27,'EBI Reference'!$A$6:$A$47,0)),""))),"Yes","No"))</f>
        <v/>
      </c>
      <c r="Q27" s="12">
        <f>IF(COUNTA(B27:M27)=0,"",IF(OR(B27="",C27="",D27="",F27="",H27="",I27=""),"Complete this line",IF(O27="No","Domain not selected for this school",IF(AND(E27&lt;&gt;"",LEFT(E27,4)&lt;&gt;"None",COUNTIFS(EBIs!$B$6:$B$45,B27,EBIs!$C$6:$C$45,E27)=0),"EBI not listed on EBIs tab",IF(P27="No","Domain does not match the EBI's menu domain",IF(I27="Existing level","Stop: existing cost (supplanting)",IF(J27="Food or meals","Stop: no food from IPG funds",IF(OR(ISNUMBER(SEARCH("gift card",D27)),ISNUMBER(SEARCH("cash",D27))),"Stop: no gift cards or cash from IPG funds",IF(AND(G27="Indirect cost",C27&lt;&gt;"District-level"),"Set the line level to District-level",IF(AND(G27="Student wages",J27&lt;&gt;"Student wages for paid work experience"),"Set the supplement risk to student wages",IF(AND(G27="Student recognition (non-cash)",J27&lt;&gt;"Student recognition (non-cash)"),"Set the supplement risk to student recognition",IF(J27="","Pick a supplement risk (or None identified)",IF(AND(I27="Expanded beyond current level",K27=""),"Name what the school received before IPG",IF(AND(J27&lt;&gt;"None identified",L27&lt;&gt;"Cleared"),"Open: supplement review","OK"))))))))))))))</f>
        <v/>
      </c>
    </row>
    <row r="28">
      <c r="A28" s="7" t="n">
        <v>23</v>
      </c>
      <c r="B28" s="10" t="n"/>
      <c r="C28" s="10" t="n"/>
      <c r="D28" s="10" t="n"/>
      <c r="E28" s="10" t="n"/>
      <c r="F28" s="10" t="n"/>
      <c r="G28" s="10" t="n"/>
      <c r="H28" s="11" t="n"/>
      <c r="I28" s="10" t="n"/>
      <c r="J28" s="10" t="n"/>
      <c r="K28" s="10" t="n"/>
      <c r="L28" s="10" t="n"/>
      <c r="M28" s="10" t="n"/>
      <c r="N28" s="12">
        <f>IF(OR(E28="",LEFT(E28,4)="None"),"",IFERROR(INDEX('EBI Reference'!$A$6:$A$47,MATCH(E28,'EBI Reference'!$C$6:$C$47,0)),""))</f>
        <v/>
      </c>
      <c r="O28" s="12">
        <f>IF(OR(B28="",F28=""),"",IF(IFERROR(INDEX(Schools!$D$6:$F$15,MATCH(B28,Schools!$B$6:$B$15,0),MATCH(F28,Lists!$A$2:$A$4,0)),"No")="Yes","Yes","No"))</f>
        <v/>
      </c>
      <c r="P28" s="12">
        <f>IF(OR(N28="",F28=""),"n/a",IF(ISNUMBER(SEARCH(INDEX(Lists!$B$2:$B$4,MATCH(F28,Lists!$A$2:$A$4,0)),IFERROR(INDEX('EBI Reference'!$D$6:$D$47,MATCH(N28,'EBI Reference'!$A$6:$A$47,0)),""))),"Yes","No"))</f>
        <v/>
      </c>
      <c r="Q28" s="12">
        <f>IF(COUNTA(B28:M28)=0,"",IF(OR(B28="",C28="",D28="",F28="",H28="",I28=""),"Complete this line",IF(O28="No","Domain not selected for this school",IF(AND(E28&lt;&gt;"",LEFT(E28,4)&lt;&gt;"None",COUNTIFS(EBIs!$B$6:$B$45,B28,EBIs!$C$6:$C$45,E28)=0),"EBI not listed on EBIs tab",IF(P28="No","Domain does not match the EBI's menu domain",IF(I28="Existing level","Stop: existing cost (supplanting)",IF(J28="Food or meals","Stop: no food from IPG funds",IF(OR(ISNUMBER(SEARCH("gift card",D28)),ISNUMBER(SEARCH("cash",D28))),"Stop: no gift cards or cash from IPG funds",IF(AND(G28="Indirect cost",C28&lt;&gt;"District-level"),"Set the line level to District-level",IF(AND(G28="Student wages",J28&lt;&gt;"Student wages for paid work experience"),"Set the supplement risk to student wages",IF(AND(G28="Student recognition (non-cash)",J28&lt;&gt;"Student recognition (non-cash)"),"Set the supplement risk to student recognition",IF(J28="","Pick a supplement risk (or None identified)",IF(AND(I28="Expanded beyond current level",K28=""),"Name what the school received before IPG",IF(AND(J28&lt;&gt;"None identified",L28&lt;&gt;"Cleared"),"Open: supplement review","OK"))))))))))))))</f>
        <v/>
      </c>
    </row>
    <row r="29">
      <c r="A29" s="7" t="n">
        <v>24</v>
      </c>
      <c r="B29" s="10" t="n"/>
      <c r="C29" s="10" t="n"/>
      <c r="D29" s="10" t="n"/>
      <c r="E29" s="10" t="n"/>
      <c r="F29" s="10" t="n"/>
      <c r="G29" s="10" t="n"/>
      <c r="H29" s="11" t="n"/>
      <c r="I29" s="10" t="n"/>
      <c r="J29" s="10" t="n"/>
      <c r="K29" s="10" t="n"/>
      <c r="L29" s="10" t="n"/>
      <c r="M29" s="10" t="n"/>
      <c r="N29" s="12">
        <f>IF(OR(E29="",LEFT(E29,4)="None"),"",IFERROR(INDEX('EBI Reference'!$A$6:$A$47,MATCH(E29,'EBI Reference'!$C$6:$C$47,0)),""))</f>
        <v/>
      </c>
      <c r="O29" s="12">
        <f>IF(OR(B29="",F29=""),"",IF(IFERROR(INDEX(Schools!$D$6:$F$15,MATCH(B29,Schools!$B$6:$B$15,0),MATCH(F29,Lists!$A$2:$A$4,0)),"No")="Yes","Yes","No"))</f>
        <v/>
      </c>
      <c r="P29" s="12">
        <f>IF(OR(N29="",F29=""),"n/a",IF(ISNUMBER(SEARCH(INDEX(Lists!$B$2:$B$4,MATCH(F29,Lists!$A$2:$A$4,0)),IFERROR(INDEX('EBI Reference'!$D$6:$D$47,MATCH(N29,'EBI Reference'!$A$6:$A$47,0)),""))),"Yes","No"))</f>
        <v/>
      </c>
      <c r="Q29" s="12">
        <f>IF(COUNTA(B29:M29)=0,"",IF(OR(B29="",C29="",D29="",F29="",H29="",I29=""),"Complete this line",IF(O29="No","Domain not selected for this school",IF(AND(E29&lt;&gt;"",LEFT(E29,4)&lt;&gt;"None",COUNTIFS(EBIs!$B$6:$B$45,B29,EBIs!$C$6:$C$45,E29)=0),"EBI not listed on EBIs tab",IF(P29="No","Domain does not match the EBI's menu domain",IF(I29="Existing level","Stop: existing cost (supplanting)",IF(J29="Food or meals","Stop: no food from IPG funds",IF(OR(ISNUMBER(SEARCH("gift card",D29)),ISNUMBER(SEARCH("cash",D29))),"Stop: no gift cards or cash from IPG funds",IF(AND(G29="Indirect cost",C29&lt;&gt;"District-level"),"Set the line level to District-level",IF(AND(G29="Student wages",J29&lt;&gt;"Student wages for paid work experience"),"Set the supplement risk to student wages",IF(AND(G29="Student recognition (non-cash)",J29&lt;&gt;"Student recognition (non-cash)"),"Set the supplement risk to student recognition",IF(J29="","Pick a supplement risk (or None identified)",IF(AND(I29="Expanded beyond current level",K29=""),"Name what the school received before IPG",IF(AND(J29&lt;&gt;"None identified",L29&lt;&gt;"Cleared"),"Open: supplement review","OK"))))))))))))))</f>
        <v/>
      </c>
    </row>
    <row r="30">
      <c r="A30" s="7" t="n">
        <v>25</v>
      </c>
      <c r="B30" s="10" t="n"/>
      <c r="C30" s="10" t="n"/>
      <c r="D30" s="10" t="n"/>
      <c r="E30" s="10" t="n"/>
      <c r="F30" s="10" t="n"/>
      <c r="G30" s="10" t="n"/>
      <c r="H30" s="11" t="n"/>
      <c r="I30" s="10" t="n"/>
      <c r="J30" s="10" t="n"/>
      <c r="K30" s="10" t="n"/>
      <c r="L30" s="10" t="n"/>
      <c r="M30" s="10" t="n"/>
      <c r="N30" s="12">
        <f>IF(OR(E30="",LEFT(E30,4)="None"),"",IFERROR(INDEX('EBI Reference'!$A$6:$A$47,MATCH(E30,'EBI Reference'!$C$6:$C$47,0)),""))</f>
        <v/>
      </c>
      <c r="O30" s="12">
        <f>IF(OR(B30="",F30=""),"",IF(IFERROR(INDEX(Schools!$D$6:$F$15,MATCH(B30,Schools!$B$6:$B$15,0),MATCH(F30,Lists!$A$2:$A$4,0)),"No")="Yes","Yes","No"))</f>
        <v/>
      </c>
      <c r="P30" s="12">
        <f>IF(OR(N30="",F30=""),"n/a",IF(ISNUMBER(SEARCH(INDEX(Lists!$B$2:$B$4,MATCH(F30,Lists!$A$2:$A$4,0)),IFERROR(INDEX('EBI Reference'!$D$6:$D$47,MATCH(N30,'EBI Reference'!$A$6:$A$47,0)),""))),"Yes","No"))</f>
        <v/>
      </c>
      <c r="Q30" s="12">
        <f>IF(COUNTA(B30:M30)=0,"",IF(OR(B30="",C30="",D30="",F30="",H30="",I30=""),"Complete this line",IF(O30="No","Domain not selected for this school",IF(AND(E30&lt;&gt;"",LEFT(E30,4)&lt;&gt;"None",COUNTIFS(EBIs!$B$6:$B$45,B30,EBIs!$C$6:$C$45,E30)=0),"EBI not listed on EBIs tab",IF(P30="No","Domain does not match the EBI's menu domain",IF(I30="Existing level","Stop: existing cost (supplanting)",IF(J30="Food or meals","Stop: no food from IPG funds",IF(OR(ISNUMBER(SEARCH("gift card",D30)),ISNUMBER(SEARCH("cash",D30))),"Stop: no gift cards or cash from IPG funds",IF(AND(G30="Indirect cost",C30&lt;&gt;"District-level"),"Set the line level to District-level",IF(AND(G30="Student wages",J30&lt;&gt;"Student wages for paid work experience"),"Set the supplement risk to student wages",IF(AND(G30="Student recognition (non-cash)",J30&lt;&gt;"Student recognition (non-cash)"),"Set the supplement risk to student recognition",IF(J30="","Pick a supplement risk (or None identified)",IF(AND(I30="Expanded beyond current level",K30=""),"Name what the school received before IPG",IF(AND(J30&lt;&gt;"None identified",L30&lt;&gt;"Cleared"),"Open: supplement review","OK"))))))))))))))</f>
        <v/>
      </c>
    </row>
    <row r="31">
      <c r="A31" s="7" t="n">
        <v>26</v>
      </c>
      <c r="B31" s="10" t="n"/>
      <c r="C31" s="10" t="n"/>
      <c r="D31" s="10" t="n"/>
      <c r="E31" s="10" t="n"/>
      <c r="F31" s="10" t="n"/>
      <c r="G31" s="10" t="n"/>
      <c r="H31" s="11" t="n"/>
      <c r="I31" s="10" t="n"/>
      <c r="J31" s="10" t="n"/>
      <c r="K31" s="10" t="n"/>
      <c r="L31" s="10" t="n"/>
      <c r="M31" s="10" t="n"/>
      <c r="N31" s="12">
        <f>IF(OR(E31="",LEFT(E31,4)="None"),"",IFERROR(INDEX('EBI Reference'!$A$6:$A$47,MATCH(E31,'EBI Reference'!$C$6:$C$47,0)),""))</f>
        <v/>
      </c>
      <c r="O31" s="12">
        <f>IF(OR(B31="",F31=""),"",IF(IFERROR(INDEX(Schools!$D$6:$F$15,MATCH(B31,Schools!$B$6:$B$15,0),MATCH(F31,Lists!$A$2:$A$4,0)),"No")="Yes","Yes","No"))</f>
        <v/>
      </c>
      <c r="P31" s="12">
        <f>IF(OR(N31="",F31=""),"n/a",IF(ISNUMBER(SEARCH(INDEX(Lists!$B$2:$B$4,MATCH(F31,Lists!$A$2:$A$4,0)),IFERROR(INDEX('EBI Reference'!$D$6:$D$47,MATCH(N31,'EBI Reference'!$A$6:$A$47,0)),""))),"Yes","No"))</f>
        <v/>
      </c>
      <c r="Q31" s="12">
        <f>IF(COUNTA(B31:M31)=0,"",IF(OR(B31="",C31="",D31="",F31="",H31="",I31=""),"Complete this line",IF(O31="No","Domain not selected for this school",IF(AND(E31&lt;&gt;"",LEFT(E31,4)&lt;&gt;"None",COUNTIFS(EBIs!$B$6:$B$45,B31,EBIs!$C$6:$C$45,E31)=0),"EBI not listed on EBIs tab",IF(P31="No","Domain does not match the EBI's menu domain",IF(I31="Existing level","Stop: existing cost (supplanting)",IF(J31="Food or meals","Stop: no food from IPG funds",IF(OR(ISNUMBER(SEARCH("gift card",D31)),ISNUMBER(SEARCH("cash",D31))),"Stop: no gift cards or cash from IPG funds",IF(AND(G31="Indirect cost",C31&lt;&gt;"District-level"),"Set the line level to District-level",IF(AND(G31="Student wages",J31&lt;&gt;"Student wages for paid work experience"),"Set the supplement risk to student wages",IF(AND(G31="Student recognition (non-cash)",J31&lt;&gt;"Student recognition (non-cash)"),"Set the supplement risk to student recognition",IF(J31="","Pick a supplement risk (or None identified)",IF(AND(I31="Expanded beyond current level",K31=""),"Name what the school received before IPG",IF(AND(J31&lt;&gt;"None identified",L31&lt;&gt;"Cleared"),"Open: supplement review","OK"))))))))))))))</f>
        <v/>
      </c>
    </row>
    <row r="32">
      <c r="A32" s="7" t="n">
        <v>27</v>
      </c>
      <c r="B32" s="10" t="n"/>
      <c r="C32" s="10" t="n"/>
      <c r="D32" s="10" t="n"/>
      <c r="E32" s="10" t="n"/>
      <c r="F32" s="10" t="n"/>
      <c r="G32" s="10" t="n"/>
      <c r="H32" s="11" t="n"/>
      <c r="I32" s="10" t="n"/>
      <c r="J32" s="10" t="n"/>
      <c r="K32" s="10" t="n"/>
      <c r="L32" s="10" t="n"/>
      <c r="M32" s="10" t="n"/>
      <c r="N32" s="12">
        <f>IF(OR(E32="",LEFT(E32,4)="None"),"",IFERROR(INDEX('EBI Reference'!$A$6:$A$47,MATCH(E32,'EBI Reference'!$C$6:$C$47,0)),""))</f>
        <v/>
      </c>
      <c r="O32" s="12">
        <f>IF(OR(B32="",F32=""),"",IF(IFERROR(INDEX(Schools!$D$6:$F$15,MATCH(B32,Schools!$B$6:$B$15,0),MATCH(F32,Lists!$A$2:$A$4,0)),"No")="Yes","Yes","No"))</f>
        <v/>
      </c>
      <c r="P32" s="12">
        <f>IF(OR(N32="",F32=""),"n/a",IF(ISNUMBER(SEARCH(INDEX(Lists!$B$2:$B$4,MATCH(F32,Lists!$A$2:$A$4,0)),IFERROR(INDEX('EBI Reference'!$D$6:$D$47,MATCH(N32,'EBI Reference'!$A$6:$A$47,0)),""))),"Yes","No"))</f>
        <v/>
      </c>
      <c r="Q32" s="12">
        <f>IF(COUNTA(B32:M32)=0,"",IF(OR(B32="",C32="",D32="",F32="",H32="",I32=""),"Complete this line",IF(O32="No","Domain not selected for this school",IF(AND(E32&lt;&gt;"",LEFT(E32,4)&lt;&gt;"None",COUNTIFS(EBIs!$B$6:$B$45,B32,EBIs!$C$6:$C$45,E32)=0),"EBI not listed on EBIs tab",IF(P32="No","Domain does not match the EBI's menu domain",IF(I32="Existing level","Stop: existing cost (supplanting)",IF(J32="Food or meals","Stop: no food from IPG funds",IF(OR(ISNUMBER(SEARCH("gift card",D32)),ISNUMBER(SEARCH("cash",D32))),"Stop: no gift cards or cash from IPG funds",IF(AND(G32="Indirect cost",C32&lt;&gt;"District-level"),"Set the line level to District-level",IF(AND(G32="Student wages",J32&lt;&gt;"Student wages for paid work experience"),"Set the supplement risk to student wages",IF(AND(G32="Student recognition (non-cash)",J32&lt;&gt;"Student recognition (non-cash)"),"Set the supplement risk to student recognition",IF(J32="","Pick a supplement risk (or None identified)",IF(AND(I32="Expanded beyond current level",K32=""),"Name what the school received before IPG",IF(AND(J32&lt;&gt;"None identified",L32&lt;&gt;"Cleared"),"Open: supplement review","OK"))))))))))))))</f>
        <v/>
      </c>
    </row>
    <row r="33">
      <c r="A33" s="7" t="n">
        <v>28</v>
      </c>
      <c r="B33" s="10" t="n"/>
      <c r="C33" s="10" t="n"/>
      <c r="D33" s="10" t="n"/>
      <c r="E33" s="10" t="n"/>
      <c r="F33" s="10" t="n"/>
      <c r="G33" s="10" t="n"/>
      <c r="H33" s="11" t="n"/>
      <c r="I33" s="10" t="n"/>
      <c r="J33" s="10" t="n"/>
      <c r="K33" s="10" t="n"/>
      <c r="L33" s="10" t="n"/>
      <c r="M33" s="10" t="n"/>
      <c r="N33" s="12">
        <f>IF(OR(E33="",LEFT(E33,4)="None"),"",IFERROR(INDEX('EBI Reference'!$A$6:$A$47,MATCH(E33,'EBI Reference'!$C$6:$C$47,0)),""))</f>
        <v/>
      </c>
      <c r="O33" s="12">
        <f>IF(OR(B33="",F33=""),"",IF(IFERROR(INDEX(Schools!$D$6:$F$15,MATCH(B33,Schools!$B$6:$B$15,0),MATCH(F33,Lists!$A$2:$A$4,0)),"No")="Yes","Yes","No"))</f>
        <v/>
      </c>
      <c r="P33" s="12">
        <f>IF(OR(N33="",F33=""),"n/a",IF(ISNUMBER(SEARCH(INDEX(Lists!$B$2:$B$4,MATCH(F33,Lists!$A$2:$A$4,0)),IFERROR(INDEX('EBI Reference'!$D$6:$D$47,MATCH(N33,'EBI Reference'!$A$6:$A$47,0)),""))),"Yes","No"))</f>
        <v/>
      </c>
      <c r="Q33" s="12">
        <f>IF(COUNTA(B33:M33)=0,"",IF(OR(B33="",C33="",D33="",F33="",H33="",I33=""),"Complete this line",IF(O33="No","Domain not selected for this school",IF(AND(E33&lt;&gt;"",LEFT(E33,4)&lt;&gt;"None",COUNTIFS(EBIs!$B$6:$B$45,B33,EBIs!$C$6:$C$45,E33)=0),"EBI not listed on EBIs tab",IF(P33="No","Domain does not match the EBI's menu domain",IF(I33="Existing level","Stop: existing cost (supplanting)",IF(J33="Food or meals","Stop: no food from IPG funds",IF(OR(ISNUMBER(SEARCH("gift card",D33)),ISNUMBER(SEARCH("cash",D33))),"Stop: no gift cards or cash from IPG funds",IF(AND(G33="Indirect cost",C33&lt;&gt;"District-level"),"Set the line level to District-level",IF(AND(G33="Student wages",J33&lt;&gt;"Student wages for paid work experience"),"Set the supplement risk to student wages",IF(AND(G33="Student recognition (non-cash)",J33&lt;&gt;"Student recognition (non-cash)"),"Set the supplement risk to student recognition",IF(J33="","Pick a supplement risk (or None identified)",IF(AND(I33="Expanded beyond current level",K33=""),"Name what the school received before IPG",IF(AND(J33&lt;&gt;"None identified",L33&lt;&gt;"Cleared"),"Open: supplement review","OK"))))))))))))))</f>
        <v/>
      </c>
    </row>
    <row r="34">
      <c r="A34" s="7" t="n">
        <v>29</v>
      </c>
      <c r="B34" s="10" t="n"/>
      <c r="C34" s="10" t="n"/>
      <c r="D34" s="10" t="n"/>
      <c r="E34" s="10" t="n"/>
      <c r="F34" s="10" t="n"/>
      <c r="G34" s="10" t="n"/>
      <c r="H34" s="11" t="n"/>
      <c r="I34" s="10" t="n"/>
      <c r="J34" s="10" t="n"/>
      <c r="K34" s="10" t="n"/>
      <c r="L34" s="10" t="n"/>
      <c r="M34" s="10" t="n"/>
      <c r="N34" s="12">
        <f>IF(OR(E34="",LEFT(E34,4)="None"),"",IFERROR(INDEX('EBI Reference'!$A$6:$A$47,MATCH(E34,'EBI Reference'!$C$6:$C$47,0)),""))</f>
        <v/>
      </c>
      <c r="O34" s="12">
        <f>IF(OR(B34="",F34=""),"",IF(IFERROR(INDEX(Schools!$D$6:$F$15,MATCH(B34,Schools!$B$6:$B$15,0),MATCH(F34,Lists!$A$2:$A$4,0)),"No")="Yes","Yes","No"))</f>
        <v/>
      </c>
      <c r="P34" s="12">
        <f>IF(OR(N34="",F34=""),"n/a",IF(ISNUMBER(SEARCH(INDEX(Lists!$B$2:$B$4,MATCH(F34,Lists!$A$2:$A$4,0)),IFERROR(INDEX('EBI Reference'!$D$6:$D$47,MATCH(N34,'EBI Reference'!$A$6:$A$47,0)),""))),"Yes","No"))</f>
        <v/>
      </c>
      <c r="Q34" s="12">
        <f>IF(COUNTA(B34:M34)=0,"",IF(OR(B34="",C34="",D34="",F34="",H34="",I34=""),"Complete this line",IF(O34="No","Domain not selected for this school",IF(AND(E34&lt;&gt;"",LEFT(E34,4)&lt;&gt;"None",COUNTIFS(EBIs!$B$6:$B$45,B34,EBIs!$C$6:$C$45,E34)=0),"EBI not listed on EBIs tab",IF(P34="No","Domain does not match the EBI's menu domain",IF(I34="Existing level","Stop: existing cost (supplanting)",IF(J34="Food or meals","Stop: no food from IPG funds",IF(OR(ISNUMBER(SEARCH("gift card",D34)),ISNUMBER(SEARCH("cash",D34))),"Stop: no gift cards or cash from IPG funds",IF(AND(G34="Indirect cost",C34&lt;&gt;"District-level"),"Set the line level to District-level",IF(AND(G34="Student wages",J34&lt;&gt;"Student wages for paid work experience"),"Set the supplement risk to student wages",IF(AND(G34="Student recognition (non-cash)",J34&lt;&gt;"Student recognition (non-cash)"),"Set the supplement risk to student recognition",IF(J34="","Pick a supplement risk (or None identified)",IF(AND(I34="Expanded beyond current level",K34=""),"Name what the school received before IPG",IF(AND(J34&lt;&gt;"None identified",L34&lt;&gt;"Cleared"),"Open: supplement review","OK"))))))))))))))</f>
        <v/>
      </c>
    </row>
    <row r="35">
      <c r="A35" s="7" t="n">
        <v>30</v>
      </c>
      <c r="B35" s="10" t="n"/>
      <c r="C35" s="10" t="n"/>
      <c r="D35" s="10" t="n"/>
      <c r="E35" s="10" t="n"/>
      <c r="F35" s="10" t="n"/>
      <c r="G35" s="10" t="n"/>
      <c r="H35" s="11" t="n"/>
      <c r="I35" s="10" t="n"/>
      <c r="J35" s="10" t="n"/>
      <c r="K35" s="10" t="n"/>
      <c r="L35" s="10" t="n"/>
      <c r="M35" s="10" t="n"/>
      <c r="N35" s="12">
        <f>IF(OR(E35="",LEFT(E35,4)="None"),"",IFERROR(INDEX('EBI Reference'!$A$6:$A$47,MATCH(E35,'EBI Reference'!$C$6:$C$47,0)),""))</f>
        <v/>
      </c>
      <c r="O35" s="12">
        <f>IF(OR(B35="",F35=""),"",IF(IFERROR(INDEX(Schools!$D$6:$F$15,MATCH(B35,Schools!$B$6:$B$15,0),MATCH(F35,Lists!$A$2:$A$4,0)),"No")="Yes","Yes","No"))</f>
        <v/>
      </c>
      <c r="P35" s="12">
        <f>IF(OR(N35="",F35=""),"n/a",IF(ISNUMBER(SEARCH(INDEX(Lists!$B$2:$B$4,MATCH(F35,Lists!$A$2:$A$4,0)),IFERROR(INDEX('EBI Reference'!$D$6:$D$47,MATCH(N35,'EBI Reference'!$A$6:$A$47,0)),""))),"Yes","No"))</f>
        <v/>
      </c>
      <c r="Q35" s="12">
        <f>IF(COUNTA(B35:M35)=0,"",IF(OR(B35="",C35="",D35="",F35="",H35="",I35=""),"Complete this line",IF(O35="No","Domain not selected for this school",IF(AND(E35&lt;&gt;"",LEFT(E35,4)&lt;&gt;"None",COUNTIFS(EBIs!$B$6:$B$45,B35,EBIs!$C$6:$C$45,E35)=0),"EBI not listed on EBIs tab",IF(P35="No","Domain does not match the EBI's menu domain",IF(I35="Existing level","Stop: existing cost (supplanting)",IF(J35="Food or meals","Stop: no food from IPG funds",IF(OR(ISNUMBER(SEARCH("gift card",D35)),ISNUMBER(SEARCH("cash",D35))),"Stop: no gift cards or cash from IPG funds",IF(AND(G35="Indirect cost",C35&lt;&gt;"District-level"),"Set the line level to District-level",IF(AND(G35="Student wages",J35&lt;&gt;"Student wages for paid work experience"),"Set the supplement risk to student wages",IF(AND(G35="Student recognition (non-cash)",J35&lt;&gt;"Student recognition (non-cash)"),"Set the supplement risk to student recognition",IF(J35="","Pick a supplement risk (or None identified)",IF(AND(I35="Expanded beyond current level",K35=""),"Name what the school received before IPG",IF(AND(J35&lt;&gt;"None identified",L35&lt;&gt;"Cleared"),"Open: supplement review","OK"))))))))))))))</f>
        <v/>
      </c>
    </row>
    <row r="36">
      <c r="A36" s="7" t="n">
        <v>31</v>
      </c>
      <c r="B36" s="10" t="n"/>
      <c r="C36" s="10" t="n"/>
      <c r="D36" s="10" t="n"/>
      <c r="E36" s="10" t="n"/>
      <c r="F36" s="10" t="n"/>
      <c r="G36" s="10" t="n"/>
      <c r="H36" s="11" t="n"/>
      <c r="I36" s="10" t="n"/>
      <c r="J36" s="10" t="n"/>
      <c r="K36" s="10" t="n"/>
      <c r="L36" s="10" t="n"/>
      <c r="M36" s="10" t="n"/>
      <c r="N36" s="12">
        <f>IF(OR(E36="",LEFT(E36,4)="None"),"",IFERROR(INDEX('EBI Reference'!$A$6:$A$47,MATCH(E36,'EBI Reference'!$C$6:$C$47,0)),""))</f>
        <v/>
      </c>
      <c r="O36" s="12">
        <f>IF(OR(B36="",F36=""),"",IF(IFERROR(INDEX(Schools!$D$6:$F$15,MATCH(B36,Schools!$B$6:$B$15,0),MATCH(F36,Lists!$A$2:$A$4,0)),"No")="Yes","Yes","No"))</f>
        <v/>
      </c>
      <c r="P36" s="12">
        <f>IF(OR(N36="",F36=""),"n/a",IF(ISNUMBER(SEARCH(INDEX(Lists!$B$2:$B$4,MATCH(F36,Lists!$A$2:$A$4,0)),IFERROR(INDEX('EBI Reference'!$D$6:$D$47,MATCH(N36,'EBI Reference'!$A$6:$A$47,0)),""))),"Yes","No"))</f>
        <v/>
      </c>
      <c r="Q36" s="12">
        <f>IF(COUNTA(B36:M36)=0,"",IF(OR(B36="",C36="",D36="",F36="",H36="",I36=""),"Complete this line",IF(O36="No","Domain not selected for this school",IF(AND(E36&lt;&gt;"",LEFT(E36,4)&lt;&gt;"None",COUNTIFS(EBIs!$B$6:$B$45,B36,EBIs!$C$6:$C$45,E36)=0),"EBI not listed on EBIs tab",IF(P36="No","Domain does not match the EBI's menu domain",IF(I36="Existing level","Stop: existing cost (supplanting)",IF(J36="Food or meals","Stop: no food from IPG funds",IF(OR(ISNUMBER(SEARCH("gift card",D36)),ISNUMBER(SEARCH("cash",D36))),"Stop: no gift cards or cash from IPG funds",IF(AND(G36="Indirect cost",C36&lt;&gt;"District-level"),"Set the line level to District-level",IF(AND(G36="Student wages",J36&lt;&gt;"Student wages for paid work experience"),"Set the supplement risk to student wages",IF(AND(G36="Student recognition (non-cash)",J36&lt;&gt;"Student recognition (non-cash)"),"Set the supplement risk to student recognition",IF(J36="","Pick a supplement risk (or None identified)",IF(AND(I36="Expanded beyond current level",K36=""),"Name what the school received before IPG",IF(AND(J36&lt;&gt;"None identified",L36&lt;&gt;"Cleared"),"Open: supplement review","OK"))))))))))))))</f>
        <v/>
      </c>
    </row>
    <row r="37">
      <c r="A37" s="7" t="n">
        <v>32</v>
      </c>
      <c r="B37" s="10" t="n"/>
      <c r="C37" s="10" t="n"/>
      <c r="D37" s="10" t="n"/>
      <c r="E37" s="10" t="n"/>
      <c r="F37" s="10" t="n"/>
      <c r="G37" s="10" t="n"/>
      <c r="H37" s="11" t="n"/>
      <c r="I37" s="10" t="n"/>
      <c r="J37" s="10" t="n"/>
      <c r="K37" s="10" t="n"/>
      <c r="L37" s="10" t="n"/>
      <c r="M37" s="10" t="n"/>
      <c r="N37" s="12">
        <f>IF(OR(E37="",LEFT(E37,4)="None"),"",IFERROR(INDEX('EBI Reference'!$A$6:$A$47,MATCH(E37,'EBI Reference'!$C$6:$C$47,0)),""))</f>
        <v/>
      </c>
      <c r="O37" s="12">
        <f>IF(OR(B37="",F37=""),"",IF(IFERROR(INDEX(Schools!$D$6:$F$15,MATCH(B37,Schools!$B$6:$B$15,0),MATCH(F37,Lists!$A$2:$A$4,0)),"No")="Yes","Yes","No"))</f>
        <v/>
      </c>
      <c r="P37" s="12">
        <f>IF(OR(N37="",F37=""),"n/a",IF(ISNUMBER(SEARCH(INDEX(Lists!$B$2:$B$4,MATCH(F37,Lists!$A$2:$A$4,0)),IFERROR(INDEX('EBI Reference'!$D$6:$D$47,MATCH(N37,'EBI Reference'!$A$6:$A$47,0)),""))),"Yes","No"))</f>
        <v/>
      </c>
      <c r="Q37" s="12">
        <f>IF(COUNTA(B37:M37)=0,"",IF(OR(B37="",C37="",D37="",F37="",H37="",I37=""),"Complete this line",IF(O37="No","Domain not selected for this school",IF(AND(E37&lt;&gt;"",LEFT(E37,4)&lt;&gt;"None",COUNTIFS(EBIs!$B$6:$B$45,B37,EBIs!$C$6:$C$45,E37)=0),"EBI not listed on EBIs tab",IF(P37="No","Domain does not match the EBI's menu domain",IF(I37="Existing level","Stop: existing cost (supplanting)",IF(J37="Food or meals","Stop: no food from IPG funds",IF(OR(ISNUMBER(SEARCH("gift card",D37)),ISNUMBER(SEARCH("cash",D37))),"Stop: no gift cards or cash from IPG funds",IF(AND(G37="Indirect cost",C37&lt;&gt;"District-level"),"Set the line level to District-level",IF(AND(G37="Student wages",J37&lt;&gt;"Student wages for paid work experience"),"Set the supplement risk to student wages",IF(AND(G37="Student recognition (non-cash)",J37&lt;&gt;"Student recognition (non-cash)"),"Set the supplement risk to student recognition",IF(J37="","Pick a supplement risk (or None identified)",IF(AND(I37="Expanded beyond current level",K37=""),"Name what the school received before IPG",IF(AND(J37&lt;&gt;"None identified",L37&lt;&gt;"Cleared"),"Open: supplement review","OK"))))))))))))))</f>
        <v/>
      </c>
    </row>
    <row r="38">
      <c r="A38" s="7" t="n">
        <v>33</v>
      </c>
      <c r="B38" s="10" t="n"/>
      <c r="C38" s="10" t="n"/>
      <c r="D38" s="10" t="n"/>
      <c r="E38" s="10" t="n"/>
      <c r="F38" s="10" t="n"/>
      <c r="G38" s="10" t="n"/>
      <c r="H38" s="11" t="n"/>
      <c r="I38" s="10" t="n"/>
      <c r="J38" s="10" t="n"/>
      <c r="K38" s="10" t="n"/>
      <c r="L38" s="10" t="n"/>
      <c r="M38" s="10" t="n"/>
      <c r="N38" s="12">
        <f>IF(OR(E38="",LEFT(E38,4)="None"),"",IFERROR(INDEX('EBI Reference'!$A$6:$A$47,MATCH(E38,'EBI Reference'!$C$6:$C$47,0)),""))</f>
        <v/>
      </c>
      <c r="O38" s="12">
        <f>IF(OR(B38="",F38=""),"",IF(IFERROR(INDEX(Schools!$D$6:$F$15,MATCH(B38,Schools!$B$6:$B$15,0),MATCH(F38,Lists!$A$2:$A$4,0)),"No")="Yes","Yes","No"))</f>
        <v/>
      </c>
      <c r="P38" s="12">
        <f>IF(OR(N38="",F38=""),"n/a",IF(ISNUMBER(SEARCH(INDEX(Lists!$B$2:$B$4,MATCH(F38,Lists!$A$2:$A$4,0)),IFERROR(INDEX('EBI Reference'!$D$6:$D$47,MATCH(N38,'EBI Reference'!$A$6:$A$47,0)),""))),"Yes","No"))</f>
        <v/>
      </c>
      <c r="Q38" s="12">
        <f>IF(COUNTA(B38:M38)=0,"",IF(OR(B38="",C38="",D38="",F38="",H38="",I38=""),"Complete this line",IF(O38="No","Domain not selected for this school",IF(AND(E38&lt;&gt;"",LEFT(E38,4)&lt;&gt;"None",COUNTIFS(EBIs!$B$6:$B$45,B38,EBIs!$C$6:$C$45,E38)=0),"EBI not listed on EBIs tab",IF(P38="No","Domain does not match the EBI's menu domain",IF(I38="Existing level","Stop: existing cost (supplanting)",IF(J38="Food or meals","Stop: no food from IPG funds",IF(OR(ISNUMBER(SEARCH("gift card",D38)),ISNUMBER(SEARCH("cash",D38))),"Stop: no gift cards or cash from IPG funds",IF(AND(G38="Indirect cost",C38&lt;&gt;"District-level"),"Set the line level to District-level",IF(AND(G38="Student wages",J38&lt;&gt;"Student wages for paid work experience"),"Set the supplement risk to student wages",IF(AND(G38="Student recognition (non-cash)",J38&lt;&gt;"Student recognition (non-cash)"),"Set the supplement risk to student recognition",IF(J38="","Pick a supplement risk (or None identified)",IF(AND(I38="Expanded beyond current level",K38=""),"Name what the school received before IPG",IF(AND(J38&lt;&gt;"None identified",L38&lt;&gt;"Cleared"),"Open: supplement review","OK"))))))))))))))</f>
        <v/>
      </c>
    </row>
    <row r="39">
      <c r="A39" s="7" t="n">
        <v>34</v>
      </c>
      <c r="B39" s="10" t="n"/>
      <c r="C39" s="10" t="n"/>
      <c r="D39" s="10" t="n"/>
      <c r="E39" s="10" t="n"/>
      <c r="F39" s="10" t="n"/>
      <c r="G39" s="10" t="n"/>
      <c r="H39" s="11" t="n"/>
      <c r="I39" s="10" t="n"/>
      <c r="J39" s="10" t="n"/>
      <c r="K39" s="10" t="n"/>
      <c r="L39" s="10" t="n"/>
      <c r="M39" s="10" t="n"/>
      <c r="N39" s="12">
        <f>IF(OR(E39="",LEFT(E39,4)="None"),"",IFERROR(INDEX('EBI Reference'!$A$6:$A$47,MATCH(E39,'EBI Reference'!$C$6:$C$47,0)),""))</f>
        <v/>
      </c>
      <c r="O39" s="12">
        <f>IF(OR(B39="",F39=""),"",IF(IFERROR(INDEX(Schools!$D$6:$F$15,MATCH(B39,Schools!$B$6:$B$15,0),MATCH(F39,Lists!$A$2:$A$4,0)),"No")="Yes","Yes","No"))</f>
        <v/>
      </c>
      <c r="P39" s="12">
        <f>IF(OR(N39="",F39=""),"n/a",IF(ISNUMBER(SEARCH(INDEX(Lists!$B$2:$B$4,MATCH(F39,Lists!$A$2:$A$4,0)),IFERROR(INDEX('EBI Reference'!$D$6:$D$47,MATCH(N39,'EBI Reference'!$A$6:$A$47,0)),""))),"Yes","No"))</f>
        <v/>
      </c>
      <c r="Q39" s="12">
        <f>IF(COUNTA(B39:M39)=0,"",IF(OR(B39="",C39="",D39="",F39="",H39="",I39=""),"Complete this line",IF(O39="No","Domain not selected for this school",IF(AND(E39&lt;&gt;"",LEFT(E39,4)&lt;&gt;"None",COUNTIFS(EBIs!$B$6:$B$45,B39,EBIs!$C$6:$C$45,E39)=0),"EBI not listed on EBIs tab",IF(P39="No","Domain does not match the EBI's menu domain",IF(I39="Existing level","Stop: existing cost (supplanting)",IF(J39="Food or meals","Stop: no food from IPG funds",IF(OR(ISNUMBER(SEARCH("gift card",D39)),ISNUMBER(SEARCH("cash",D39))),"Stop: no gift cards or cash from IPG funds",IF(AND(G39="Indirect cost",C39&lt;&gt;"District-level"),"Set the line level to District-level",IF(AND(G39="Student wages",J39&lt;&gt;"Student wages for paid work experience"),"Set the supplement risk to student wages",IF(AND(G39="Student recognition (non-cash)",J39&lt;&gt;"Student recognition (non-cash)"),"Set the supplement risk to student recognition",IF(J39="","Pick a supplement risk (or None identified)",IF(AND(I39="Expanded beyond current level",K39=""),"Name what the school received before IPG",IF(AND(J39&lt;&gt;"None identified",L39&lt;&gt;"Cleared"),"Open: supplement review","OK"))))))))))))))</f>
        <v/>
      </c>
    </row>
    <row r="40">
      <c r="A40" s="7" t="n">
        <v>35</v>
      </c>
      <c r="B40" s="10" t="n"/>
      <c r="C40" s="10" t="n"/>
      <c r="D40" s="10" t="n"/>
      <c r="E40" s="10" t="n"/>
      <c r="F40" s="10" t="n"/>
      <c r="G40" s="10" t="n"/>
      <c r="H40" s="11" t="n"/>
      <c r="I40" s="10" t="n"/>
      <c r="J40" s="10" t="n"/>
      <c r="K40" s="10" t="n"/>
      <c r="L40" s="10" t="n"/>
      <c r="M40" s="10" t="n"/>
      <c r="N40" s="12">
        <f>IF(OR(E40="",LEFT(E40,4)="None"),"",IFERROR(INDEX('EBI Reference'!$A$6:$A$47,MATCH(E40,'EBI Reference'!$C$6:$C$47,0)),""))</f>
        <v/>
      </c>
      <c r="O40" s="12">
        <f>IF(OR(B40="",F40=""),"",IF(IFERROR(INDEX(Schools!$D$6:$F$15,MATCH(B40,Schools!$B$6:$B$15,0),MATCH(F40,Lists!$A$2:$A$4,0)),"No")="Yes","Yes","No"))</f>
        <v/>
      </c>
      <c r="P40" s="12">
        <f>IF(OR(N40="",F40=""),"n/a",IF(ISNUMBER(SEARCH(INDEX(Lists!$B$2:$B$4,MATCH(F40,Lists!$A$2:$A$4,0)),IFERROR(INDEX('EBI Reference'!$D$6:$D$47,MATCH(N40,'EBI Reference'!$A$6:$A$47,0)),""))),"Yes","No"))</f>
        <v/>
      </c>
      <c r="Q40" s="12">
        <f>IF(COUNTA(B40:M40)=0,"",IF(OR(B40="",C40="",D40="",F40="",H40="",I40=""),"Complete this line",IF(O40="No","Domain not selected for this school",IF(AND(E40&lt;&gt;"",LEFT(E40,4)&lt;&gt;"None",COUNTIFS(EBIs!$B$6:$B$45,B40,EBIs!$C$6:$C$45,E40)=0),"EBI not listed on EBIs tab",IF(P40="No","Domain does not match the EBI's menu domain",IF(I40="Existing level","Stop: existing cost (supplanting)",IF(J40="Food or meals","Stop: no food from IPG funds",IF(OR(ISNUMBER(SEARCH("gift card",D40)),ISNUMBER(SEARCH("cash",D40))),"Stop: no gift cards or cash from IPG funds",IF(AND(G40="Indirect cost",C40&lt;&gt;"District-level"),"Set the line level to District-level",IF(AND(G40="Student wages",J40&lt;&gt;"Student wages for paid work experience"),"Set the supplement risk to student wages",IF(AND(G40="Student recognition (non-cash)",J40&lt;&gt;"Student recognition (non-cash)"),"Set the supplement risk to student recognition",IF(J40="","Pick a supplement risk (or None identified)",IF(AND(I40="Expanded beyond current level",K40=""),"Name what the school received before IPG",IF(AND(J40&lt;&gt;"None identified",L40&lt;&gt;"Cleared"),"Open: supplement review","OK"))))))))))))))</f>
        <v/>
      </c>
    </row>
    <row r="41">
      <c r="A41" s="7" t="n">
        <v>36</v>
      </c>
      <c r="B41" s="10" t="n"/>
      <c r="C41" s="10" t="n"/>
      <c r="D41" s="10" t="n"/>
      <c r="E41" s="10" t="n"/>
      <c r="F41" s="10" t="n"/>
      <c r="G41" s="10" t="n"/>
      <c r="H41" s="11" t="n"/>
      <c r="I41" s="10" t="n"/>
      <c r="J41" s="10" t="n"/>
      <c r="K41" s="10" t="n"/>
      <c r="L41" s="10" t="n"/>
      <c r="M41" s="10" t="n"/>
      <c r="N41" s="12">
        <f>IF(OR(E41="",LEFT(E41,4)="None"),"",IFERROR(INDEX('EBI Reference'!$A$6:$A$47,MATCH(E41,'EBI Reference'!$C$6:$C$47,0)),""))</f>
        <v/>
      </c>
      <c r="O41" s="12">
        <f>IF(OR(B41="",F41=""),"",IF(IFERROR(INDEX(Schools!$D$6:$F$15,MATCH(B41,Schools!$B$6:$B$15,0),MATCH(F41,Lists!$A$2:$A$4,0)),"No")="Yes","Yes","No"))</f>
        <v/>
      </c>
      <c r="P41" s="12">
        <f>IF(OR(N41="",F41=""),"n/a",IF(ISNUMBER(SEARCH(INDEX(Lists!$B$2:$B$4,MATCH(F41,Lists!$A$2:$A$4,0)),IFERROR(INDEX('EBI Reference'!$D$6:$D$47,MATCH(N41,'EBI Reference'!$A$6:$A$47,0)),""))),"Yes","No"))</f>
        <v/>
      </c>
      <c r="Q41" s="12">
        <f>IF(COUNTA(B41:M41)=0,"",IF(OR(B41="",C41="",D41="",F41="",H41="",I41=""),"Complete this line",IF(O41="No","Domain not selected for this school",IF(AND(E41&lt;&gt;"",LEFT(E41,4)&lt;&gt;"None",COUNTIFS(EBIs!$B$6:$B$45,B41,EBIs!$C$6:$C$45,E41)=0),"EBI not listed on EBIs tab",IF(P41="No","Domain does not match the EBI's menu domain",IF(I41="Existing level","Stop: existing cost (supplanting)",IF(J41="Food or meals","Stop: no food from IPG funds",IF(OR(ISNUMBER(SEARCH("gift card",D41)),ISNUMBER(SEARCH("cash",D41))),"Stop: no gift cards or cash from IPG funds",IF(AND(G41="Indirect cost",C41&lt;&gt;"District-level"),"Set the line level to District-level",IF(AND(G41="Student wages",J41&lt;&gt;"Student wages for paid work experience"),"Set the supplement risk to student wages",IF(AND(G41="Student recognition (non-cash)",J41&lt;&gt;"Student recognition (non-cash)"),"Set the supplement risk to student recognition",IF(J41="","Pick a supplement risk (or None identified)",IF(AND(I41="Expanded beyond current level",K41=""),"Name what the school received before IPG",IF(AND(J41&lt;&gt;"None identified",L41&lt;&gt;"Cleared"),"Open: supplement review","OK"))))))))))))))</f>
        <v/>
      </c>
    </row>
    <row r="42">
      <c r="A42" s="7" t="n">
        <v>37</v>
      </c>
      <c r="B42" s="10" t="n"/>
      <c r="C42" s="10" t="n"/>
      <c r="D42" s="10" t="n"/>
      <c r="E42" s="10" t="n"/>
      <c r="F42" s="10" t="n"/>
      <c r="G42" s="10" t="n"/>
      <c r="H42" s="11" t="n"/>
      <c r="I42" s="10" t="n"/>
      <c r="J42" s="10" t="n"/>
      <c r="K42" s="10" t="n"/>
      <c r="L42" s="10" t="n"/>
      <c r="M42" s="10" t="n"/>
      <c r="N42" s="12">
        <f>IF(OR(E42="",LEFT(E42,4)="None"),"",IFERROR(INDEX('EBI Reference'!$A$6:$A$47,MATCH(E42,'EBI Reference'!$C$6:$C$47,0)),""))</f>
        <v/>
      </c>
      <c r="O42" s="12">
        <f>IF(OR(B42="",F42=""),"",IF(IFERROR(INDEX(Schools!$D$6:$F$15,MATCH(B42,Schools!$B$6:$B$15,0),MATCH(F42,Lists!$A$2:$A$4,0)),"No")="Yes","Yes","No"))</f>
        <v/>
      </c>
      <c r="P42" s="12">
        <f>IF(OR(N42="",F42=""),"n/a",IF(ISNUMBER(SEARCH(INDEX(Lists!$B$2:$B$4,MATCH(F42,Lists!$A$2:$A$4,0)),IFERROR(INDEX('EBI Reference'!$D$6:$D$47,MATCH(N42,'EBI Reference'!$A$6:$A$47,0)),""))),"Yes","No"))</f>
        <v/>
      </c>
      <c r="Q42" s="12">
        <f>IF(COUNTA(B42:M42)=0,"",IF(OR(B42="",C42="",D42="",F42="",H42="",I42=""),"Complete this line",IF(O42="No","Domain not selected for this school",IF(AND(E42&lt;&gt;"",LEFT(E42,4)&lt;&gt;"None",COUNTIFS(EBIs!$B$6:$B$45,B42,EBIs!$C$6:$C$45,E42)=0),"EBI not listed on EBIs tab",IF(P42="No","Domain does not match the EBI's menu domain",IF(I42="Existing level","Stop: existing cost (supplanting)",IF(J42="Food or meals","Stop: no food from IPG funds",IF(OR(ISNUMBER(SEARCH("gift card",D42)),ISNUMBER(SEARCH("cash",D42))),"Stop: no gift cards or cash from IPG funds",IF(AND(G42="Indirect cost",C42&lt;&gt;"District-level"),"Set the line level to District-level",IF(AND(G42="Student wages",J42&lt;&gt;"Student wages for paid work experience"),"Set the supplement risk to student wages",IF(AND(G42="Student recognition (non-cash)",J42&lt;&gt;"Student recognition (non-cash)"),"Set the supplement risk to student recognition",IF(J42="","Pick a supplement risk (or None identified)",IF(AND(I42="Expanded beyond current level",K42=""),"Name what the school received before IPG",IF(AND(J42&lt;&gt;"None identified",L42&lt;&gt;"Cleared"),"Open: supplement review","OK"))))))))))))))</f>
        <v/>
      </c>
    </row>
    <row r="43">
      <c r="A43" s="7" t="n">
        <v>38</v>
      </c>
      <c r="B43" s="10" t="n"/>
      <c r="C43" s="10" t="n"/>
      <c r="D43" s="10" t="n"/>
      <c r="E43" s="10" t="n"/>
      <c r="F43" s="10" t="n"/>
      <c r="G43" s="10" t="n"/>
      <c r="H43" s="11" t="n"/>
      <c r="I43" s="10" t="n"/>
      <c r="J43" s="10" t="n"/>
      <c r="K43" s="10" t="n"/>
      <c r="L43" s="10" t="n"/>
      <c r="M43" s="10" t="n"/>
      <c r="N43" s="12">
        <f>IF(OR(E43="",LEFT(E43,4)="None"),"",IFERROR(INDEX('EBI Reference'!$A$6:$A$47,MATCH(E43,'EBI Reference'!$C$6:$C$47,0)),""))</f>
        <v/>
      </c>
      <c r="O43" s="12">
        <f>IF(OR(B43="",F43=""),"",IF(IFERROR(INDEX(Schools!$D$6:$F$15,MATCH(B43,Schools!$B$6:$B$15,0),MATCH(F43,Lists!$A$2:$A$4,0)),"No")="Yes","Yes","No"))</f>
        <v/>
      </c>
      <c r="P43" s="12">
        <f>IF(OR(N43="",F43=""),"n/a",IF(ISNUMBER(SEARCH(INDEX(Lists!$B$2:$B$4,MATCH(F43,Lists!$A$2:$A$4,0)),IFERROR(INDEX('EBI Reference'!$D$6:$D$47,MATCH(N43,'EBI Reference'!$A$6:$A$47,0)),""))),"Yes","No"))</f>
        <v/>
      </c>
      <c r="Q43" s="12">
        <f>IF(COUNTA(B43:M43)=0,"",IF(OR(B43="",C43="",D43="",F43="",H43="",I43=""),"Complete this line",IF(O43="No","Domain not selected for this school",IF(AND(E43&lt;&gt;"",LEFT(E43,4)&lt;&gt;"None",COUNTIFS(EBIs!$B$6:$B$45,B43,EBIs!$C$6:$C$45,E43)=0),"EBI not listed on EBIs tab",IF(P43="No","Domain does not match the EBI's menu domain",IF(I43="Existing level","Stop: existing cost (supplanting)",IF(J43="Food or meals","Stop: no food from IPG funds",IF(OR(ISNUMBER(SEARCH("gift card",D43)),ISNUMBER(SEARCH("cash",D43))),"Stop: no gift cards or cash from IPG funds",IF(AND(G43="Indirect cost",C43&lt;&gt;"District-level"),"Set the line level to District-level",IF(AND(G43="Student wages",J43&lt;&gt;"Student wages for paid work experience"),"Set the supplement risk to student wages",IF(AND(G43="Student recognition (non-cash)",J43&lt;&gt;"Student recognition (non-cash)"),"Set the supplement risk to student recognition",IF(J43="","Pick a supplement risk (or None identified)",IF(AND(I43="Expanded beyond current level",K43=""),"Name what the school received before IPG",IF(AND(J43&lt;&gt;"None identified",L43&lt;&gt;"Cleared"),"Open: supplement review","OK"))))))))))))))</f>
        <v/>
      </c>
    </row>
    <row r="44">
      <c r="A44" s="7" t="n">
        <v>39</v>
      </c>
      <c r="B44" s="10" t="n"/>
      <c r="C44" s="10" t="n"/>
      <c r="D44" s="10" t="n"/>
      <c r="E44" s="10" t="n"/>
      <c r="F44" s="10" t="n"/>
      <c r="G44" s="10" t="n"/>
      <c r="H44" s="11" t="n"/>
      <c r="I44" s="10" t="n"/>
      <c r="J44" s="10" t="n"/>
      <c r="K44" s="10" t="n"/>
      <c r="L44" s="10" t="n"/>
      <c r="M44" s="10" t="n"/>
      <c r="N44" s="12">
        <f>IF(OR(E44="",LEFT(E44,4)="None"),"",IFERROR(INDEX('EBI Reference'!$A$6:$A$47,MATCH(E44,'EBI Reference'!$C$6:$C$47,0)),""))</f>
        <v/>
      </c>
      <c r="O44" s="12">
        <f>IF(OR(B44="",F44=""),"",IF(IFERROR(INDEX(Schools!$D$6:$F$15,MATCH(B44,Schools!$B$6:$B$15,0),MATCH(F44,Lists!$A$2:$A$4,0)),"No")="Yes","Yes","No"))</f>
        <v/>
      </c>
      <c r="P44" s="12">
        <f>IF(OR(N44="",F44=""),"n/a",IF(ISNUMBER(SEARCH(INDEX(Lists!$B$2:$B$4,MATCH(F44,Lists!$A$2:$A$4,0)),IFERROR(INDEX('EBI Reference'!$D$6:$D$47,MATCH(N44,'EBI Reference'!$A$6:$A$47,0)),""))),"Yes","No"))</f>
        <v/>
      </c>
      <c r="Q44" s="12">
        <f>IF(COUNTA(B44:M44)=0,"",IF(OR(B44="",C44="",D44="",F44="",H44="",I44=""),"Complete this line",IF(O44="No","Domain not selected for this school",IF(AND(E44&lt;&gt;"",LEFT(E44,4)&lt;&gt;"None",COUNTIFS(EBIs!$B$6:$B$45,B44,EBIs!$C$6:$C$45,E44)=0),"EBI not listed on EBIs tab",IF(P44="No","Domain does not match the EBI's menu domain",IF(I44="Existing level","Stop: existing cost (supplanting)",IF(J44="Food or meals","Stop: no food from IPG funds",IF(OR(ISNUMBER(SEARCH("gift card",D44)),ISNUMBER(SEARCH("cash",D44))),"Stop: no gift cards or cash from IPG funds",IF(AND(G44="Indirect cost",C44&lt;&gt;"District-level"),"Set the line level to District-level",IF(AND(G44="Student wages",J44&lt;&gt;"Student wages for paid work experience"),"Set the supplement risk to student wages",IF(AND(G44="Student recognition (non-cash)",J44&lt;&gt;"Student recognition (non-cash)"),"Set the supplement risk to student recognition",IF(J44="","Pick a supplement risk (or None identified)",IF(AND(I44="Expanded beyond current level",K44=""),"Name what the school received before IPG",IF(AND(J44&lt;&gt;"None identified",L44&lt;&gt;"Cleared"),"Open: supplement review","OK"))))))))))))))</f>
        <v/>
      </c>
    </row>
    <row r="45">
      <c r="A45" s="7" t="n">
        <v>40</v>
      </c>
      <c r="B45" s="10" t="n"/>
      <c r="C45" s="10" t="n"/>
      <c r="D45" s="10" t="n"/>
      <c r="E45" s="10" t="n"/>
      <c r="F45" s="10" t="n"/>
      <c r="G45" s="10" t="n"/>
      <c r="H45" s="11" t="n"/>
      <c r="I45" s="10" t="n"/>
      <c r="J45" s="10" t="n"/>
      <c r="K45" s="10" t="n"/>
      <c r="L45" s="10" t="n"/>
      <c r="M45" s="10" t="n"/>
      <c r="N45" s="12">
        <f>IF(OR(E45="",LEFT(E45,4)="None"),"",IFERROR(INDEX('EBI Reference'!$A$6:$A$47,MATCH(E45,'EBI Reference'!$C$6:$C$47,0)),""))</f>
        <v/>
      </c>
      <c r="O45" s="12">
        <f>IF(OR(B45="",F45=""),"",IF(IFERROR(INDEX(Schools!$D$6:$F$15,MATCH(B45,Schools!$B$6:$B$15,0),MATCH(F45,Lists!$A$2:$A$4,0)),"No")="Yes","Yes","No"))</f>
        <v/>
      </c>
      <c r="P45" s="12">
        <f>IF(OR(N45="",F45=""),"n/a",IF(ISNUMBER(SEARCH(INDEX(Lists!$B$2:$B$4,MATCH(F45,Lists!$A$2:$A$4,0)),IFERROR(INDEX('EBI Reference'!$D$6:$D$47,MATCH(N45,'EBI Reference'!$A$6:$A$47,0)),""))),"Yes","No"))</f>
        <v/>
      </c>
      <c r="Q45" s="12">
        <f>IF(COUNTA(B45:M45)=0,"",IF(OR(B45="",C45="",D45="",F45="",H45="",I45=""),"Complete this line",IF(O45="No","Domain not selected for this school",IF(AND(E45&lt;&gt;"",LEFT(E45,4)&lt;&gt;"None",COUNTIFS(EBIs!$B$6:$B$45,B45,EBIs!$C$6:$C$45,E45)=0),"EBI not listed on EBIs tab",IF(P45="No","Domain does not match the EBI's menu domain",IF(I45="Existing level","Stop: existing cost (supplanting)",IF(J45="Food or meals","Stop: no food from IPG funds",IF(OR(ISNUMBER(SEARCH("gift card",D45)),ISNUMBER(SEARCH("cash",D45))),"Stop: no gift cards or cash from IPG funds",IF(AND(G45="Indirect cost",C45&lt;&gt;"District-level"),"Set the line level to District-level",IF(AND(G45="Student wages",J45&lt;&gt;"Student wages for paid work experience"),"Set the supplement risk to student wages",IF(AND(G45="Student recognition (non-cash)",J45&lt;&gt;"Student recognition (non-cash)"),"Set the supplement risk to student recognition",IF(J45="","Pick a supplement risk (or None identified)",IF(AND(I45="Expanded beyond current level",K45=""),"Name what the school received before IPG",IF(AND(J45&lt;&gt;"None identified",L45&lt;&gt;"Cleared"),"Open: supplement review","OK"))))))))))))))</f>
        <v/>
      </c>
    </row>
    <row r="46">
      <c r="A46" s="7" t="n">
        <v>41</v>
      </c>
      <c r="B46" s="10" t="n"/>
      <c r="C46" s="10" t="n"/>
      <c r="D46" s="10" t="n"/>
      <c r="E46" s="10" t="n"/>
      <c r="F46" s="10" t="n"/>
      <c r="G46" s="10" t="n"/>
      <c r="H46" s="11" t="n"/>
      <c r="I46" s="10" t="n"/>
      <c r="J46" s="10" t="n"/>
      <c r="K46" s="10" t="n"/>
      <c r="L46" s="10" t="n"/>
      <c r="M46" s="10" t="n"/>
      <c r="N46" s="12">
        <f>IF(OR(E46="",LEFT(E46,4)="None"),"",IFERROR(INDEX('EBI Reference'!$A$6:$A$47,MATCH(E46,'EBI Reference'!$C$6:$C$47,0)),""))</f>
        <v/>
      </c>
      <c r="O46" s="12">
        <f>IF(OR(B46="",F46=""),"",IF(IFERROR(INDEX(Schools!$D$6:$F$15,MATCH(B46,Schools!$B$6:$B$15,0),MATCH(F46,Lists!$A$2:$A$4,0)),"No")="Yes","Yes","No"))</f>
        <v/>
      </c>
      <c r="P46" s="12">
        <f>IF(OR(N46="",F46=""),"n/a",IF(ISNUMBER(SEARCH(INDEX(Lists!$B$2:$B$4,MATCH(F46,Lists!$A$2:$A$4,0)),IFERROR(INDEX('EBI Reference'!$D$6:$D$47,MATCH(N46,'EBI Reference'!$A$6:$A$47,0)),""))),"Yes","No"))</f>
        <v/>
      </c>
      <c r="Q46" s="12">
        <f>IF(COUNTA(B46:M46)=0,"",IF(OR(B46="",C46="",D46="",F46="",H46="",I46=""),"Complete this line",IF(O46="No","Domain not selected for this school",IF(AND(E46&lt;&gt;"",LEFT(E46,4)&lt;&gt;"None",COUNTIFS(EBIs!$B$6:$B$45,B46,EBIs!$C$6:$C$45,E46)=0),"EBI not listed on EBIs tab",IF(P46="No","Domain does not match the EBI's menu domain",IF(I46="Existing level","Stop: existing cost (supplanting)",IF(J46="Food or meals","Stop: no food from IPG funds",IF(OR(ISNUMBER(SEARCH("gift card",D46)),ISNUMBER(SEARCH("cash",D46))),"Stop: no gift cards or cash from IPG funds",IF(AND(G46="Indirect cost",C46&lt;&gt;"District-level"),"Set the line level to District-level",IF(AND(G46="Student wages",J46&lt;&gt;"Student wages for paid work experience"),"Set the supplement risk to student wages",IF(AND(G46="Student recognition (non-cash)",J46&lt;&gt;"Student recognition (non-cash)"),"Set the supplement risk to student recognition",IF(J46="","Pick a supplement risk (or None identified)",IF(AND(I46="Expanded beyond current level",K46=""),"Name what the school received before IPG",IF(AND(J46&lt;&gt;"None identified",L46&lt;&gt;"Cleared"),"Open: supplement review","OK"))))))))))))))</f>
        <v/>
      </c>
    </row>
    <row r="47">
      <c r="A47" s="7" t="n">
        <v>42</v>
      </c>
      <c r="B47" s="10" t="n"/>
      <c r="C47" s="10" t="n"/>
      <c r="D47" s="10" t="n"/>
      <c r="E47" s="10" t="n"/>
      <c r="F47" s="10" t="n"/>
      <c r="G47" s="10" t="n"/>
      <c r="H47" s="11" t="n"/>
      <c r="I47" s="10" t="n"/>
      <c r="J47" s="10" t="n"/>
      <c r="K47" s="10" t="n"/>
      <c r="L47" s="10" t="n"/>
      <c r="M47" s="10" t="n"/>
      <c r="N47" s="12">
        <f>IF(OR(E47="",LEFT(E47,4)="None"),"",IFERROR(INDEX('EBI Reference'!$A$6:$A$47,MATCH(E47,'EBI Reference'!$C$6:$C$47,0)),""))</f>
        <v/>
      </c>
      <c r="O47" s="12">
        <f>IF(OR(B47="",F47=""),"",IF(IFERROR(INDEX(Schools!$D$6:$F$15,MATCH(B47,Schools!$B$6:$B$15,0),MATCH(F47,Lists!$A$2:$A$4,0)),"No")="Yes","Yes","No"))</f>
        <v/>
      </c>
      <c r="P47" s="12">
        <f>IF(OR(N47="",F47=""),"n/a",IF(ISNUMBER(SEARCH(INDEX(Lists!$B$2:$B$4,MATCH(F47,Lists!$A$2:$A$4,0)),IFERROR(INDEX('EBI Reference'!$D$6:$D$47,MATCH(N47,'EBI Reference'!$A$6:$A$47,0)),""))),"Yes","No"))</f>
        <v/>
      </c>
      <c r="Q47" s="12">
        <f>IF(COUNTA(B47:M47)=0,"",IF(OR(B47="",C47="",D47="",F47="",H47="",I47=""),"Complete this line",IF(O47="No","Domain not selected for this school",IF(AND(E47&lt;&gt;"",LEFT(E47,4)&lt;&gt;"None",COUNTIFS(EBIs!$B$6:$B$45,B47,EBIs!$C$6:$C$45,E47)=0),"EBI not listed on EBIs tab",IF(P47="No","Domain does not match the EBI's menu domain",IF(I47="Existing level","Stop: existing cost (supplanting)",IF(J47="Food or meals","Stop: no food from IPG funds",IF(OR(ISNUMBER(SEARCH("gift card",D47)),ISNUMBER(SEARCH("cash",D47))),"Stop: no gift cards or cash from IPG funds",IF(AND(G47="Indirect cost",C47&lt;&gt;"District-level"),"Set the line level to District-level",IF(AND(G47="Student wages",J47&lt;&gt;"Student wages for paid work experience"),"Set the supplement risk to student wages",IF(AND(G47="Student recognition (non-cash)",J47&lt;&gt;"Student recognition (non-cash)"),"Set the supplement risk to student recognition",IF(J47="","Pick a supplement risk (or None identified)",IF(AND(I47="Expanded beyond current level",K47=""),"Name what the school received before IPG",IF(AND(J47&lt;&gt;"None identified",L47&lt;&gt;"Cleared"),"Open: supplement review","OK"))))))))))))))</f>
        <v/>
      </c>
    </row>
    <row r="48">
      <c r="A48" s="7" t="n">
        <v>43</v>
      </c>
      <c r="B48" s="10" t="n"/>
      <c r="C48" s="10" t="n"/>
      <c r="D48" s="10" t="n"/>
      <c r="E48" s="10" t="n"/>
      <c r="F48" s="10" t="n"/>
      <c r="G48" s="10" t="n"/>
      <c r="H48" s="11" t="n"/>
      <c r="I48" s="10" t="n"/>
      <c r="J48" s="10" t="n"/>
      <c r="K48" s="10" t="n"/>
      <c r="L48" s="10" t="n"/>
      <c r="M48" s="10" t="n"/>
      <c r="N48" s="12">
        <f>IF(OR(E48="",LEFT(E48,4)="None"),"",IFERROR(INDEX('EBI Reference'!$A$6:$A$47,MATCH(E48,'EBI Reference'!$C$6:$C$47,0)),""))</f>
        <v/>
      </c>
      <c r="O48" s="12">
        <f>IF(OR(B48="",F48=""),"",IF(IFERROR(INDEX(Schools!$D$6:$F$15,MATCH(B48,Schools!$B$6:$B$15,0),MATCH(F48,Lists!$A$2:$A$4,0)),"No")="Yes","Yes","No"))</f>
        <v/>
      </c>
      <c r="P48" s="12">
        <f>IF(OR(N48="",F48=""),"n/a",IF(ISNUMBER(SEARCH(INDEX(Lists!$B$2:$B$4,MATCH(F48,Lists!$A$2:$A$4,0)),IFERROR(INDEX('EBI Reference'!$D$6:$D$47,MATCH(N48,'EBI Reference'!$A$6:$A$47,0)),""))),"Yes","No"))</f>
        <v/>
      </c>
      <c r="Q48" s="12">
        <f>IF(COUNTA(B48:M48)=0,"",IF(OR(B48="",C48="",D48="",F48="",H48="",I48=""),"Complete this line",IF(O48="No","Domain not selected for this school",IF(AND(E48&lt;&gt;"",LEFT(E48,4)&lt;&gt;"None",COUNTIFS(EBIs!$B$6:$B$45,B48,EBIs!$C$6:$C$45,E48)=0),"EBI not listed on EBIs tab",IF(P48="No","Domain does not match the EBI's menu domain",IF(I48="Existing level","Stop: existing cost (supplanting)",IF(J48="Food or meals","Stop: no food from IPG funds",IF(OR(ISNUMBER(SEARCH("gift card",D48)),ISNUMBER(SEARCH("cash",D48))),"Stop: no gift cards or cash from IPG funds",IF(AND(G48="Indirect cost",C48&lt;&gt;"District-level"),"Set the line level to District-level",IF(AND(G48="Student wages",J48&lt;&gt;"Student wages for paid work experience"),"Set the supplement risk to student wages",IF(AND(G48="Student recognition (non-cash)",J48&lt;&gt;"Student recognition (non-cash)"),"Set the supplement risk to student recognition",IF(J48="","Pick a supplement risk (or None identified)",IF(AND(I48="Expanded beyond current level",K48=""),"Name what the school received before IPG",IF(AND(J48&lt;&gt;"None identified",L48&lt;&gt;"Cleared"),"Open: supplement review","OK"))))))))))))))</f>
        <v/>
      </c>
    </row>
    <row r="49">
      <c r="A49" s="7" t="n">
        <v>44</v>
      </c>
      <c r="B49" s="10" t="n"/>
      <c r="C49" s="10" t="n"/>
      <c r="D49" s="10" t="n"/>
      <c r="E49" s="10" t="n"/>
      <c r="F49" s="10" t="n"/>
      <c r="G49" s="10" t="n"/>
      <c r="H49" s="11" t="n"/>
      <c r="I49" s="10" t="n"/>
      <c r="J49" s="10" t="n"/>
      <c r="K49" s="10" t="n"/>
      <c r="L49" s="10" t="n"/>
      <c r="M49" s="10" t="n"/>
      <c r="N49" s="12">
        <f>IF(OR(E49="",LEFT(E49,4)="None"),"",IFERROR(INDEX('EBI Reference'!$A$6:$A$47,MATCH(E49,'EBI Reference'!$C$6:$C$47,0)),""))</f>
        <v/>
      </c>
      <c r="O49" s="12">
        <f>IF(OR(B49="",F49=""),"",IF(IFERROR(INDEX(Schools!$D$6:$F$15,MATCH(B49,Schools!$B$6:$B$15,0),MATCH(F49,Lists!$A$2:$A$4,0)),"No")="Yes","Yes","No"))</f>
        <v/>
      </c>
      <c r="P49" s="12">
        <f>IF(OR(N49="",F49=""),"n/a",IF(ISNUMBER(SEARCH(INDEX(Lists!$B$2:$B$4,MATCH(F49,Lists!$A$2:$A$4,0)),IFERROR(INDEX('EBI Reference'!$D$6:$D$47,MATCH(N49,'EBI Reference'!$A$6:$A$47,0)),""))),"Yes","No"))</f>
        <v/>
      </c>
      <c r="Q49" s="12">
        <f>IF(COUNTA(B49:M49)=0,"",IF(OR(B49="",C49="",D49="",F49="",H49="",I49=""),"Complete this line",IF(O49="No","Domain not selected for this school",IF(AND(E49&lt;&gt;"",LEFT(E49,4)&lt;&gt;"None",COUNTIFS(EBIs!$B$6:$B$45,B49,EBIs!$C$6:$C$45,E49)=0),"EBI not listed on EBIs tab",IF(P49="No","Domain does not match the EBI's menu domain",IF(I49="Existing level","Stop: existing cost (supplanting)",IF(J49="Food or meals","Stop: no food from IPG funds",IF(OR(ISNUMBER(SEARCH("gift card",D49)),ISNUMBER(SEARCH("cash",D49))),"Stop: no gift cards or cash from IPG funds",IF(AND(G49="Indirect cost",C49&lt;&gt;"District-level"),"Set the line level to District-level",IF(AND(G49="Student wages",J49&lt;&gt;"Student wages for paid work experience"),"Set the supplement risk to student wages",IF(AND(G49="Student recognition (non-cash)",J49&lt;&gt;"Student recognition (non-cash)"),"Set the supplement risk to student recognition",IF(J49="","Pick a supplement risk (or None identified)",IF(AND(I49="Expanded beyond current level",K49=""),"Name what the school received before IPG",IF(AND(J49&lt;&gt;"None identified",L49&lt;&gt;"Cleared"),"Open: supplement review","OK"))))))))))))))</f>
        <v/>
      </c>
    </row>
    <row r="50">
      <c r="A50" s="7" t="n">
        <v>45</v>
      </c>
      <c r="B50" s="10" t="n"/>
      <c r="C50" s="10" t="n"/>
      <c r="D50" s="10" t="n"/>
      <c r="E50" s="10" t="n"/>
      <c r="F50" s="10" t="n"/>
      <c r="G50" s="10" t="n"/>
      <c r="H50" s="11" t="n"/>
      <c r="I50" s="10" t="n"/>
      <c r="J50" s="10" t="n"/>
      <c r="K50" s="10" t="n"/>
      <c r="L50" s="10" t="n"/>
      <c r="M50" s="10" t="n"/>
      <c r="N50" s="12">
        <f>IF(OR(E50="",LEFT(E50,4)="None"),"",IFERROR(INDEX('EBI Reference'!$A$6:$A$47,MATCH(E50,'EBI Reference'!$C$6:$C$47,0)),""))</f>
        <v/>
      </c>
      <c r="O50" s="12">
        <f>IF(OR(B50="",F50=""),"",IF(IFERROR(INDEX(Schools!$D$6:$F$15,MATCH(B50,Schools!$B$6:$B$15,0),MATCH(F50,Lists!$A$2:$A$4,0)),"No")="Yes","Yes","No"))</f>
        <v/>
      </c>
      <c r="P50" s="12">
        <f>IF(OR(N50="",F50=""),"n/a",IF(ISNUMBER(SEARCH(INDEX(Lists!$B$2:$B$4,MATCH(F50,Lists!$A$2:$A$4,0)),IFERROR(INDEX('EBI Reference'!$D$6:$D$47,MATCH(N50,'EBI Reference'!$A$6:$A$47,0)),""))),"Yes","No"))</f>
        <v/>
      </c>
      <c r="Q50" s="12">
        <f>IF(COUNTA(B50:M50)=0,"",IF(OR(B50="",C50="",D50="",F50="",H50="",I50=""),"Complete this line",IF(O50="No","Domain not selected for this school",IF(AND(E50&lt;&gt;"",LEFT(E50,4)&lt;&gt;"None",COUNTIFS(EBIs!$B$6:$B$45,B50,EBIs!$C$6:$C$45,E50)=0),"EBI not listed on EBIs tab",IF(P50="No","Domain does not match the EBI's menu domain",IF(I50="Existing level","Stop: existing cost (supplanting)",IF(J50="Food or meals","Stop: no food from IPG funds",IF(OR(ISNUMBER(SEARCH("gift card",D50)),ISNUMBER(SEARCH("cash",D50))),"Stop: no gift cards or cash from IPG funds",IF(AND(G50="Indirect cost",C50&lt;&gt;"District-level"),"Set the line level to District-level",IF(AND(G50="Student wages",J50&lt;&gt;"Student wages for paid work experience"),"Set the supplement risk to student wages",IF(AND(G50="Student recognition (non-cash)",J50&lt;&gt;"Student recognition (non-cash)"),"Set the supplement risk to student recognition",IF(J50="","Pick a supplement risk (or None identified)",IF(AND(I50="Expanded beyond current level",K50=""),"Name what the school received before IPG",IF(AND(J50&lt;&gt;"None identified",L50&lt;&gt;"Cleared"),"Open: supplement review","OK"))))))))))))))</f>
        <v/>
      </c>
    </row>
    <row r="51">
      <c r="A51" s="7" t="n">
        <v>46</v>
      </c>
      <c r="B51" s="10" t="n"/>
      <c r="C51" s="10" t="n"/>
      <c r="D51" s="10" t="n"/>
      <c r="E51" s="10" t="n"/>
      <c r="F51" s="10" t="n"/>
      <c r="G51" s="10" t="n"/>
      <c r="H51" s="11" t="n"/>
      <c r="I51" s="10" t="n"/>
      <c r="J51" s="10" t="n"/>
      <c r="K51" s="10" t="n"/>
      <c r="L51" s="10" t="n"/>
      <c r="M51" s="10" t="n"/>
      <c r="N51" s="12">
        <f>IF(OR(E51="",LEFT(E51,4)="None"),"",IFERROR(INDEX('EBI Reference'!$A$6:$A$47,MATCH(E51,'EBI Reference'!$C$6:$C$47,0)),""))</f>
        <v/>
      </c>
      <c r="O51" s="12">
        <f>IF(OR(B51="",F51=""),"",IF(IFERROR(INDEX(Schools!$D$6:$F$15,MATCH(B51,Schools!$B$6:$B$15,0),MATCH(F51,Lists!$A$2:$A$4,0)),"No")="Yes","Yes","No"))</f>
        <v/>
      </c>
      <c r="P51" s="12">
        <f>IF(OR(N51="",F51=""),"n/a",IF(ISNUMBER(SEARCH(INDEX(Lists!$B$2:$B$4,MATCH(F51,Lists!$A$2:$A$4,0)),IFERROR(INDEX('EBI Reference'!$D$6:$D$47,MATCH(N51,'EBI Reference'!$A$6:$A$47,0)),""))),"Yes","No"))</f>
        <v/>
      </c>
      <c r="Q51" s="12">
        <f>IF(COUNTA(B51:M51)=0,"",IF(OR(B51="",C51="",D51="",F51="",H51="",I51=""),"Complete this line",IF(O51="No","Domain not selected for this school",IF(AND(E51&lt;&gt;"",LEFT(E51,4)&lt;&gt;"None",COUNTIFS(EBIs!$B$6:$B$45,B51,EBIs!$C$6:$C$45,E51)=0),"EBI not listed on EBIs tab",IF(P51="No","Domain does not match the EBI's menu domain",IF(I51="Existing level","Stop: existing cost (supplanting)",IF(J51="Food or meals","Stop: no food from IPG funds",IF(OR(ISNUMBER(SEARCH("gift card",D51)),ISNUMBER(SEARCH("cash",D51))),"Stop: no gift cards or cash from IPG funds",IF(AND(G51="Indirect cost",C51&lt;&gt;"District-level"),"Set the line level to District-level",IF(AND(G51="Student wages",J51&lt;&gt;"Student wages for paid work experience"),"Set the supplement risk to student wages",IF(AND(G51="Student recognition (non-cash)",J51&lt;&gt;"Student recognition (non-cash)"),"Set the supplement risk to student recognition",IF(J51="","Pick a supplement risk (or None identified)",IF(AND(I51="Expanded beyond current level",K51=""),"Name what the school received before IPG",IF(AND(J51&lt;&gt;"None identified",L51&lt;&gt;"Cleared"),"Open: supplement review","OK"))))))))))))))</f>
        <v/>
      </c>
    </row>
    <row r="52">
      <c r="A52" s="7" t="n">
        <v>47</v>
      </c>
      <c r="B52" s="10" t="n"/>
      <c r="C52" s="10" t="n"/>
      <c r="D52" s="10" t="n"/>
      <c r="E52" s="10" t="n"/>
      <c r="F52" s="10" t="n"/>
      <c r="G52" s="10" t="n"/>
      <c r="H52" s="11" t="n"/>
      <c r="I52" s="10" t="n"/>
      <c r="J52" s="10" t="n"/>
      <c r="K52" s="10" t="n"/>
      <c r="L52" s="10" t="n"/>
      <c r="M52" s="10" t="n"/>
      <c r="N52" s="12">
        <f>IF(OR(E52="",LEFT(E52,4)="None"),"",IFERROR(INDEX('EBI Reference'!$A$6:$A$47,MATCH(E52,'EBI Reference'!$C$6:$C$47,0)),""))</f>
        <v/>
      </c>
      <c r="O52" s="12">
        <f>IF(OR(B52="",F52=""),"",IF(IFERROR(INDEX(Schools!$D$6:$F$15,MATCH(B52,Schools!$B$6:$B$15,0),MATCH(F52,Lists!$A$2:$A$4,0)),"No")="Yes","Yes","No"))</f>
        <v/>
      </c>
      <c r="P52" s="12">
        <f>IF(OR(N52="",F52=""),"n/a",IF(ISNUMBER(SEARCH(INDEX(Lists!$B$2:$B$4,MATCH(F52,Lists!$A$2:$A$4,0)),IFERROR(INDEX('EBI Reference'!$D$6:$D$47,MATCH(N52,'EBI Reference'!$A$6:$A$47,0)),""))),"Yes","No"))</f>
        <v/>
      </c>
      <c r="Q52" s="12">
        <f>IF(COUNTA(B52:M52)=0,"",IF(OR(B52="",C52="",D52="",F52="",H52="",I52=""),"Complete this line",IF(O52="No","Domain not selected for this school",IF(AND(E52&lt;&gt;"",LEFT(E52,4)&lt;&gt;"None",COUNTIFS(EBIs!$B$6:$B$45,B52,EBIs!$C$6:$C$45,E52)=0),"EBI not listed on EBIs tab",IF(P52="No","Domain does not match the EBI's menu domain",IF(I52="Existing level","Stop: existing cost (supplanting)",IF(J52="Food or meals","Stop: no food from IPG funds",IF(OR(ISNUMBER(SEARCH("gift card",D52)),ISNUMBER(SEARCH("cash",D52))),"Stop: no gift cards or cash from IPG funds",IF(AND(G52="Indirect cost",C52&lt;&gt;"District-level"),"Set the line level to District-level",IF(AND(G52="Student wages",J52&lt;&gt;"Student wages for paid work experience"),"Set the supplement risk to student wages",IF(AND(G52="Student recognition (non-cash)",J52&lt;&gt;"Student recognition (non-cash)"),"Set the supplement risk to student recognition",IF(J52="","Pick a supplement risk (or None identified)",IF(AND(I52="Expanded beyond current level",K52=""),"Name what the school received before IPG",IF(AND(J52&lt;&gt;"None identified",L52&lt;&gt;"Cleared"),"Open: supplement review","OK"))))))))))))))</f>
        <v/>
      </c>
    </row>
    <row r="53">
      <c r="A53" s="7" t="n">
        <v>48</v>
      </c>
      <c r="B53" s="10" t="n"/>
      <c r="C53" s="10" t="n"/>
      <c r="D53" s="10" t="n"/>
      <c r="E53" s="10" t="n"/>
      <c r="F53" s="10" t="n"/>
      <c r="G53" s="10" t="n"/>
      <c r="H53" s="11" t="n"/>
      <c r="I53" s="10" t="n"/>
      <c r="J53" s="10" t="n"/>
      <c r="K53" s="10" t="n"/>
      <c r="L53" s="10" t="n"/>
      <c r="M53" s="10" t="n"/>
      <c r="N53" s="12">
        <f>IF(OR(E53="",LEFT(E53,4)="None"),"",IFERROR(INDEX('EBI Reference'!$A$6:$A$47,MATCH(E53,'EBI Reference'!$C$6:$C$47,0)),""))</f>
        <v/>
      </c>
      <c r="O53" s="12">
        <f>IF(OR(B53="",F53=""),"",IF(IFERROR(INDEX(Schools!$D$6:$F$15,MATCH(B53,Schools!$B$6:$B$15,0),MATCH(F53,Lists!$A$2:$A$4,0)),"No")="Yes","Yes","No"))</f>
        <v/>
      </c>
      <c r="P53" s="12">
        <f>IF(OR(N53="",F53=""),"n/a",IF(ISNUMBER(SEARCH(INDEX(Lists!$B$2:$B$4,MATCH(F53,Lists!$A$2:$A$4,0)),IFERROR(INDEX('EBI Reference'!$D$6:$D$47,MATCH(N53,'EBI Reference'!$A$6:$A$47,0)),""))),"Yes","No"))</f>
        <v/>
      </c>
      <c r="Q53" s="12">
        <f>IF(COUNTA(B53:M53)=0,"",IF(OR(B53="",C53="",D53="",F53="",H53="",I53=""),"Complete this line",IF(O53="No","Domain not selected for this school",IF(AND(E53&lt;&gt;"",LEFT(E53,4)&lt;&gt;"None",COUNTIFS(EBIs!$B$6:$B$45,B53,EBIs!$C$6:$C$45,E53)=0),"EBI not listed on EBIs tab",IF(P53="No","Domain does not match the EBI's menu domain",IF(I53="Existing level","Stop: existing cost (supplanting)",IF(J53="Food or meals","Stop: no food from IPG funds",IF(OR(ISNUMBER(SEARCH("gift card",D53)),ISNUMBER(SEARCH("cash",D53))),"Stop: no gift cards or cash from IPG funds",IF(AND(G53="Indirect cost",C53&lt;&gt;"District-level"),"Set the line level to District-level",IF(AND(G53="Student wages",J53&lt;&gt;"Student wages for paid work experience"),"Set the supplement risk to student wages",IF(AND(G53="Student recognition (non-cash)",J53&lt;&gt;"Student recognition (non-cash)"),"Set the supplement risk to student recognition",IF(J53="","Pick a supplement risk (or None identified)",IF(AND(I53="Expanded beyond current level",K53=""),"Name what the school received before IPG",IF(AND(J53&lt;&gt;"None identified",L53&lt;&gt;"Cleared"),"Open: supplement review","OK"))))))))))))))</f>
        <v/>
      </c>
    </row>
    <row r="54">
      <c r="A54" s="7" t="n">
        <v>49</v>
      </c>
      <c r="B54" s="10" t="n"/>
      <c r="C54" s="10" t="n"/>
      <c r="D54" s="10" t="n"/>
      <c r="E54" s="10" t="n"/>
      <c r="F54" s="10" t="n"/>
      <c r="G54" s="10" t="n"/>
      <c r="H54" s="11" t="n"/>
      <c r="I54" s="10" t="n"/>
      <c r="J54" s="10" t="n"/>
      <c r="K54" s="10" t="n"/>
      <c r="L54" s="10" t="n"/>
      <c r="M54" s="10" t="n"/>
      <c r="N54" s="12">
        <f>IF(OR(E54="",LEFT(E54,4)="None"),"",IFERROR(INDEX('EBI Reference'!$A$6:$A$47,MATCH(E54,'EBI Reference'!$C$6:$C$47,0)),""))</f>
        <v/>
      </c>
      <c r="O54" s="12">
        <f>IF(OR(B54="",F54=""),"",IF(IFERROR(INDEX(Schools!$D$6:$F$15,MATCH(B54,Schools!$B$6:$B$15,0),MATCH(F54,Lists!$A$2:$A$4,0)),"No")="Yes","Yes","No"))</f>
        <v/>
      </c>
      <c r="P54" s="12">
        <f>IF(OR(N54="",F54=""),"n/a",IF(ISNUMBER(SEARCH(INDEX(Lists!$B$2:$B$4,MATCH(F54,Lists!$A$2:$A$4,0)),IFERROR(INDEX('EBI Reference'!$D$6:$D$47,MATCH(N54,'EBI Reference'!$A$6:$A$47,0)),""))),"Yes","No"))</f>
        <v/>
      </c>
      <c r="Q54" s="12">
        <f>IF(COUNTA(B54:M54)=0,"",IF(OR(B54="",C54="",D54="",F54="",H54="",I54=""),"Complete this line",IF(O54="No","Domain not selected for this school",IF(AND(E54&lt;&gt;"",LEFT(E54,4)&lt;&gt;"None",COUNTIFS(EBIs!$B$6:$B$45,B54,EBIs!$C$6:$C$45,E54)=0),"EBI not listed on EBIs tab",IF(P54="No","Domain does not match the EBI's menu domain",IF(I54="Existing level","Stop: existing cost (supplanting)",IF(J54="Food or meals","Stop: no food from IPG funds",IF(OR(ISNUMBER(SEARCH("gift card",D54)),ISNUMBER(SEARCH("cash",D54))),"Stop: no gift cards or cash from IPG funds",IF(AND(G54="Indirect cost",C54&lt;&gt;"District-level"),"Set the line level to District-level",IF(AND(G54="Student wages",J54&lt;&gt;"Student wages for paid work experience"),"Set the supplement risk to student wages",IF(AND(G54="Student recognition (non-cash)",J54&lt;&gt;"Student recognition (non-cash)"),"Set the supplement risk to student recognition",IF(J54="","Pick a supplement risk (or None identified)",IF(AND(I54="Expanded beyond current level",K54=""),"Name what the school received before IPG",IF(AND(J54&lt;&gt;"None identified",L54&lt;&gt;"Cleared"),"Open: supplement review","OK"))))))))))))))</f>
        <v/>
      </c>
    </row>
    <row r="55">
      <c r="A55" s="7" t="n">
        <v>50</v>
      </c>
      <c r="B55" s="10" t="n"/>
      <c r="C55" s="10" t="n"/>
      <c r="D55" s="10" t="n"/>
      <c r="E55" s="10" t="n"/>
      <c r="F55" s="10" t="n"/>
      <c r="G55" s="10" t="n"/>
      <c r="H55" s="11" t="n"/>
      <c r="I55" s="10" t="n"/>
      <c r="J55" s="10" t="n"/>
      <c r="K55" s="10" t="n"/>
      <c r="L55" s="10" t="n"/>
      <c r="M55" s="10" t="n"/>
      <c r="N55" s="12">
        <f>IF(OR(E55="",LEFT(E55,4)="None"),"",IFERROR(INDEX('EBI Reference'!$A$6:$A$47,MATCH(E55,'EBI Reference'!$C$6:$C$47,0)),""))</f>
        <v/>
      </c>
      <c r="O55" s="12">
        <f>IF(OR(B55="",F55=""),"",IF(IFERROR(INDEX(Schools!$D$6:$F$15,MATCH(B55,Schools!$B$6:$B$15,0),MATCH(F55,Lists!$A$2:$A$4,0)),"No")="Yes","Yes","No"))</f>
        <v/>
      </c>
      <c r="P55" s="12">
        <f>IF(OR(N55="",F55=""),"n/a",IF(ISNUMBER(SEARCH(INDEX(Lists!$B$2:$B$4,MATCH(F55,Lists!$A$2:$A$4,0)),IFERROR(INDEX('EBI Reference'!$D$6:$D$47,MATCH(N55,'EBI Reference'!$A$6:$A$47,0)),""))),"Yes","No"))</f>
        <v/>
      </c>
      <c r="Q55" s="12">
        <f>IF(COUNTA(B55:M55)=0,"",IF(OR(B55="",C55="",D55="",F55="",H55="",I55=""),"Complete this line",IF(O55="No","Domain not selected for this school",IF(AND(E55&lt;&gt;"",LEFT(E55,4)&lt;&gt;"None",COUNTIFS(EBIs!$B$6:$B$45,B55,EBIs!$C$6:$C$45,E55)=0),"EBI not listed on EBIs tab",IF(P55="No","Domain does not match the EBI's menu domain",IF(I55="Existing level","Stop: existing cost (supplanting)",IF(J55="Food or meals","Stop: no food from IPG funds",IF(OR(ISNUMBER(SEARCH("gift card",D55)),ISNUMBER(SEARCH("cash",D55))),"Stop: no gift cards or cash from IPG funds",IF(AND(G55="Indirect cost",C55&lt;&gt;"District-level"),"Set the line level to District-level",IF(AND(G55="Student wages",J55&lt;&gt;"Student wages for paid work experience"),"Set the supplement risk to student wages",IF(AND(G55="Student recognition (non-cash)",J55&lt;&gt;"Student recognition (non-cash)"),"Set the supplement risk to student recognition",IF(J55="","Pick a supplement risk (or None identified)",IF(AND(I55="Expanded beyond current level",K55=""),"Name what the school received before IPG",IF(AND(J55&lt;&gt;"None identified",L55&lt;&gt;"Cleared"),"Open: supplement review","OK"))))))))))))))</f>
        <v/>
      </c>
    </row>
    <row r="56">
      <c r="A56" s="7" t="n">
        <v>51</v>
      </c>
      <c r="B56" s="10" t="n"/>
      <c r="C56" s="10" t="n"/>
      <c r="D56" s="10" t="n"/>
      <c r="E56" s="10" t="n"/>
      <c r="F56" s="10" t="n"/>
      <c r="G56" s="10" t="n"/>
      <c r="H56" s="11" t="n"/>
      <c r="I56" s="10" t="n"/>
      <c r="J56" s="10" t="n"/>
      <c r="K56" s="10" t="n"/>
      <c r="L56" s="10" t="n"/>
      <c r="M56" s="10" t="n"/>
      <c r="N56" s="12">
        <f>IF(OR(E56="",LEFT(E56,4)="None"),"",IFERROR(INDEX('EBI Reference'!$A$6:$A$47,MATCH(E56,'EBI Reference'!$C$6:$C$47,0)),""))</f>
        <v/>
      </c>
      <c r="O56" s="12">
        <f>IF(OR(B56="",F56=""),"",IF(IFERROR(INDEX(Schools!$D$6:$F$15,MATCH(B56,Schools!$B$6:$B$15,0),MATCH(F56,Lists!$A$2:$A$4,0)),"No")="Yes","Yes","No"))</f>
        <v/>
      </c>
      <c r="P56" s="12">
        <f>IF(OR(N56="",F56=""),"n/a",IF(ISNUMBER(SEARCH(INDEX(Lists!$B$2:$B$4,MATCH(F56,Lists!$A$2:$A$4,0)),IFERROR(INDEX('EBI Reference'!$D$6:$D$47,MATCH(N56,'EBI Reference'!$A$6:$A$47,0)),""))),"Yes","No"))</f>
        <v/>
      </c>
      <c r="Q56" s="12">
        <f>IF(COUNTA(B56:M56)=0,"",IF(OR(B56="",C56="",D56="",F56="",H56="",I56=""),"Complete this line",IF(O56="No","Domain not selected for this school",IF(AND(E56&lt;&gt;"",LEFT(E56,4)&lt;&gt;"None",COUNTIFS(EBIs!$B$6:$B$45,B56,EBIs!$C$6:$C$45,E56)=0),"EBI not listed on EBIs tab",IF(P56="No","Domain does not match the EBI's menu domain",IF(I56="Existing level","Stop: existing cost (supplanting)",IF(J56="Food or meals","Stop: no food from IPG funds",IF(OR(ISNUMBER(SEARCH("gift card",D56)),ISNUMBER(SEARCH("cash",D56))),"Stop: no gift cards or cash from IPG funds",IF(AND(G56="Indirect cost",C56&lt;&gt;"District-level"),"Set the line level to District-level",IF(AND(G56="Student wages",J56&lt;&gt;"Student wages for paid work experience"),"Set the supplement risk to student wages",IF(AND(G56="Student recognition (non-cash)",J56&lt;&gt;"Student recognition (non-cash)"),"Set the supplement risk to student recognition",IF(J56="","Pick a supplement risk (or None identified)",IF(AND(I56="Expanded beyond current level",K56=""),"Name what the school received before IPG",IF(AND(J56&lt;&gt;"None identified",L56&lt;&gt;"Cleared"),"Open: supplement review","OK"))))))))))))))</f>
        <v/>
      </c>
    </row>
    <row r="57">
      <c r="A57" s="7" t="n">
        <v>52</v>
      </c>
      <c r="B57" s="10" t="n"/>
      <c r="C57" s="10" t="n"/>
      <c r="D57" s="10" t="n"/>
      <c r="E57" s="10" t="n"/>
      <c r="F57" s="10" t="n"/>
      <c r="G57" s="10" t="n"/>
      <c r="H57" s="11" t="n"/>
      <c r="I57" s="10" t="n"/>
      <c r="J57" s="10" t="n"/>
      <c r="K57" s="10" t="n"/>
      <c r="L57" s="10" t="n"/>
      <c r="M57" s="10" t="n"/>
      <c r="N57" s="12">
        <f>IF(OR(E57="",LEFT(E57,4)="None"),"",IFERROR(INDEX('EBI Reference'!$A$6:$A$47,MATCH(E57,'EBI Reference'!$C$6:$C$47,0)),""))</f>
        <v/>
      </c>
      <c r="O57" s="12">
        <f>IF(OR(B57="",F57=""),"",IF(IFERROR(INDEX(Schools!$D$6:$F$15,MATCH(B57,Schools!$B$6:$B$15,0),MATCH(F57,Lists!$A$2:$A$4,0)),"No")="Yes","Yes","No"))</f>
        <v/>
      </c>
      <c r="P57" s="12">
        <f>IF(OR(N57="",F57=""),"n/a",IF(ISNUMBER(SEARCH(INDEX(Lists!$B$2:$B$4,MATCH(F57,Lists!$A$2:$A$4,0)),IFERROR(INDEX('EBI Reference'!$D$6:$D$47,MATCH(N57,'EBI Reference'!$A$6:$A$47,0)),""))),"Yes","No"))</f>
        <v/>
      </c>
      <c r="Q57" s="12">
        <f>IF(COUNTA(B57:M57)=0,"",IF(OR(B57="",C57="",D57="",F57="",H57="",I57=""),"Complete this line",IF(O57="No","Domain not selected for this school",IF(AND(E57&lt;&gt;"",LEFT(E57,4)&lt;&gt;"None",COUNTIFS(EBIs!$B$6:$B$45,B57,EBIs!$C$6:$C$45,E57)=0),"EBI not listed on EBIs tab",IF(P57="No","Domain does not match the EBI's menu domain",IF(I57="Existing level","Stop: existing cost (supplanting)",IF(J57="Food or meals","Stop: no food from IPG funds",IF(OR(ISNUMBER(SEARCH("gift card",D57)),ISNUMBER(SEARCH("cash",D57))),"Stop: no gift cards or cash from IPG funds",IF(AND(G57="Indirect cost",C57&lt;&gt;"District-level"),"Set the line level to District-level",IF(AND(G57="Student wages",J57&lt;&gt;"Student wages for paid work experience"),"Set the supplement risk to student wages",IF(AND(G57="Student recognition (non-cash)",J57&lt;&gt;"Student recognition (non-cash)"),"Set the supplement risk to student recognition",IF(J57="","Pick a supplement risk (or None identified)",IF(AND(I57="Expanded beyond current level",K57=""),"Name what the school received before IPG",IF(AND(J57&lt;&gt;"None identified",L57&lt;&gt;"Cleared"),"Open: supplement review","OK"))))))))))))))</f>
        <v/>
      </c>
    </row>
    <row r="58">
      <c r="A58" s="7" t="n">
        <v>53</v>
      </c>
      <c r="B58" s="10" t="n"/>
      <c r="C58" s="10" t="n"/>
      <c r="D58" s="10" t="n"/>
      <c r="E58" s="10" t="n"/>
      <c r="F58" s="10" t="n"/>
      <c r="G58" s="10" t="n"/>
      <c r="H58" s="11" t="n"/>
      <c r="I58" s="10" t="n"/>
      <c r="J58" s="10" t="n"/>
      <c r="K58" s="10" t="n"/>
      <c r="L58" s="10" t="n"/>
      <c r="M58" s="10" t="n"/>
      <c r="N58" s="12">
        <f>IF(OR(E58="",LEFT(E58,4)="None"),"",IFERROR(INDEX('EBI Reference'!$A$6:$A$47,MATCH(E58,'EBI Reference'!$C$6:$C$47,0)),""))</f>
        <v/>
      </c>
      <c r="O58" s="12">
        <f>IF(OR(B58="",F58=""),"",IF(IFERROR(INDEX(Schools!$D$6:$F$15,MATCH(B58,Schools!$B$6:$B$15,0),MATCH(F58,Lists!$A$2:$A$4,0)),"No")="Yes","Yes","No"))</f>
        <v/>
      </c>
      <c r="P58" s="12">
        <f>IF(OR(N58="",F58=""),"n/a",IF(ISNUMBER(SEARCH(INDEX(Lists!$B$2:$B$4,MATCH(F58,Lists!$A$2:$A$4,0)),IFERROR(INDEX('EBI Reference'!$D$6:$D$47,MATCH(N58,'EBI Reference'!$A$6:$A$47,0)),""))),"Yes","No"))</f>
        <v/>
      </c>
      <c r="Q58" s="12">
        <f>IF(COUNTA(B58:M58)=0,"",IF(OR(B58="",C58="",D58="",F58="",H58="",I58=""),"Complete this line",IF(O58="No","Domain not selected for this school",IF(AND(E58&lt;&gt;"",LEFT(E58,4)&lt;&gt;"None",COUNTIFS(EBIs!$B$6:$B$45,B58,EBIs!$C$6:$C$45,E58)=0),"EBI not listed on EBIs tab",IF(P58="No","Domain does not match the EBI's menu domain",IF(I58="Existing level","Stop: existing cost (supplanting)",IF(J58="Food or meals","Stop: no food from IPG funds",IF(OR(ISNUMBER(SEARCH("gift card",D58)),ISNUMBER(SEARCH("cash",D58))),"Stop: no gift cards or cash from IPG funds",IF(AND(G58="Indirect cost",C58&lt;&gt;"District-level"),"Set the line level to District-level",IF(AND(G58="Student wages",J58&lt;&gt;"Student wages for paid work experience"),"Set the supplement risk to student wages",IF(AND(G58="Student recognition (non-cash)",J58&lt;&gt;"Student recognition (non-cash)"),"Set the supplement risk to student recognition",IF(J58="","Pick a supplement risk (or None identified)",IF(AND(I58="Expanded beyond current level",K58=""),"Name what the school received before IPG",IF(AND(J58&lt;&gt;"None identified",L58&lt;&gt;"Cleared"),"Open: supplement review","OK"))))))))))))))</f>
        <v/>
      </c>
    </row>
    <row r="59">
      <c r="A59" s="7" t="n">
        <v>54</v>
      </c>
      <c r="B59" s="10" t="n"/>
      <c r="C59" s="10" t="n"/>
      <c r="D59" s="10" t="n"/>
      <c r="E59" s="10" t="n"/>
      <c r="F59" s="10" t="n"/>
      <c r="G59" s="10" t="n"/>
      <c r="H59" s="11" t="n"/>
      <c r="I59" s="10" t="n"/>
      <c r="J59" s="10" t="n"/>
      <c r="K59" s="10" t="n"/>
      <c r="L59" s="10" t="n"/>
      <c r="M59" s="10" t="n"/>
      <c r="N59" s="12">
        <f>IF(OR(E59="",LEFT(E59,4)="None"),"",IFERROR(INDEX('EBI Reference'!$A$6:$A$47,MATCH(E59,'EBI Reference'!$C$6:$C$47,0)),""))</f>
        <v/>
      </c>
      <c r="O59" s="12">
        <f>IF(OR(B59="",F59=""),"",IF(IFERROR(INDEX(Schools!$D$6:$F$15,MATCH(B59,Schools!$B$6:$B$15,0),MATCH(F59,Lists!$A$2:$A$4,0)),"No")="Yes","Yes","No"))</f>
        <v/>
      </c>
      <c r="P59" s="12">
        <f>IF(OR(N59="",F59=""),"n/a",IF(ISNUMBER(SEARCH(INDEX(Lists!$B$2:$B$4,MATCH(F59,Lists!$A$2:$A$4,0)),IFERROR(INDEX('EBI Reference'!$D$6:$D$47,MATCH(N59,'EBI Reference'!$A$6:$A$47,0)),""))),"Yes","No"))</f>
        <v/>
      </c>
      <c r="Q59" s="12">
        <f>IF(COUNTA(B59:M59)=0,"",IF(OR(B59="",C59="",D59="",F59="",H59="",I59=""),"Complete this line",IF(O59="No","Domain not selected for this school",IF(AND(E59&lt;&gt;"",LEFT(E59,4)&lt;&gt;"None",COUNTIFS(EBIs!$B$6:$B$45,B59,EBIs!$C$6:$C$45,E59)=0),"EBI not listed on EBIs tab",IF(P59="No","Domain does not match the EBI's menu domain",IF(I59="Existing level","Stop: existing cost (supplanting)",IF(J59="Food or meals","Stop: no food from IPG funds",IF(OR(ISNUMBER(SEARCH("gift card",D59)),ISNUMBER(SEARCH("cash",D59))),"Stop: no gift cards or cash from IPG funds",IF(AND(G59="Indirect cost",C59&lt;&gt;"District-level"),"Set the line level to District-level",IF(AND(G59="Student wages",J59&lt;&gt;"Student wages for paid work experience"),"Set the supplement risk to student wages",IF(AND(G59="Student recognition (non-cash)",J59&lt;&gt;"Student recognition (non-cash)"),"Set the supplement risk to student recognition",IF(J59="","Pick a supplement risk (or None identified)",IF(AND(I59="Expanded beyond current level",K59=""),"Name what the school received before IPG",IF(AND(J59&lt;&gt;"None identified",L59&lt;&gt;"Cleared"),"Open: supplement review","OK"))))))))))))))</f>
        <v/>
      </c>
    </row>
    <row r="60">
      <c r="A60" s="7" t="n">
        <v>55</v>
      </c>
      <c r="B60" s="10" t="n"/>
      <c r="C60" s="10" t="n"/>
      <c r="D60" s="10" t="n"/>
      <c r="E60" s="10" t="n"/>
      <c r="F60" s="10" t="n"/>
      <c r="G60" s="10" t="n"/>
      <c r="H60" s="11" t="n"/>
      <c r="I60" s="10" t="n"/>
      <c r="J60" s="10" t="n"/>
      <c r="K60" s="10" t="n"/>
      <c r="L60" s="10" t="n"/>
      <c r="M60" s="10" t="n"/>
      <c r="N60" s="12">
        <f>IF(OR(E60="",LEFT(E60,4)="None"),"",IFERROR(INDEX('EBI Reference'!$A$6:$A$47,MATCH(E60,'EBI Reference'!$C$6:$C$47,0)),""))</f>
        <v/>
      </c>
      <c r="O60" s="12">
        <f>IF(OR(B60="",F60=""),"",IF(IFERROR(INDEX(Schools!$D$6:$F$15,MATCH(B60,Schools!$B$6:$B$15,0),MATCH(F60,Lists!$A$2:$A$4,0)),"No")="Yes","Yes","No"))</f>
        <v/>
      </c>
      <c r="P60" s="12">
        <f>IF(OR(N60="",F60=""),"n/a",IF(ISNUMBER(SEARCH(INDEX(Lists!$B$2:$B$4,MATCH(F60,Lists!$A$2:$A$4,0)),IFERROR(INDEX('EBI Reference'!$D$6:$D$47,MATCH(N60,'EBI Reference'!$A$6:$A$47,0)),""))),"Yes","No"))</f>
        <v/>
      </c>
      <c r="Q60" s="12">
        <f>IF(COUNTA(B60:M60)=0,"",IF(OR(B60="",C60="",D60="",F60="",H60="",I60=""),"Complete this line",IF(O60="No","Domain not selected for this school",IF(AND(E60&lt;&gt;"",LEFT(E60,4)&lt;&gt;"None",COUNTIFS(EBIs!$B$6:$B$45,B60,EBIs!$C$6:$C$45,E60)=0),"EBI not listed on EBIs tab",IF(P60="No","Domain does not match the EBI's menu domain",IF(I60="Existing level","Stop: existing cost (supplanting)",IF(J60="Food or meals","Stop: no food from IPG funds",IF(OR(ISNUMBER(SEARCH("gift card",D60)),ISNUMBER(SEARCH("cash",D60))),"Stop: no gift cards or cash from IPG funds",IF(AND(G60="Indirect cost",C60&lt;&gt;"District-level"),"Set the line level to District-level",IF(AND(G60="Student wages",J60&lt;&gt;"Student wages for paid work experience"),"Set the supplement risk to student wages",IF(AND(G60="Student recognition (non-cash)",J60&lt;&gt;"Student recognition (non-cash)"),"Set the supplement risk to student recognition",IF(J60="","Pick a supplement risk (or None identified)",IF(AND(I60="Expanded beyond current level",K60=""),"Name what the school received before IPG",IF(AND(J60&lt;&gt;"None identified",L60&lt;&gt;"Cleared"),"Open: supplement review","OK"))))))))))))))</f>
        <v/>
      </c>
    </row>
    <row r="61">
      <c r="A61" s="7" t="n">
        <v>56</v>
      </c>
      <c r="B61" s="10" t="n"/>
      <c r="C61" s="10" t="n"/>
      <c r="D61" s="10" t="n"/>
      <c r="E61" s="10" t="n"/>
      <c r="F61" s="10" t="n"/>
      <c r="G61" s="10" t="n"/>
      <c r="H61" s="11" t="n"/>
      <c r="I61" s="10" t="n"/>
      <c r="J61" s="10" t="n"/>
      <c r="K61" s="10" t="n"/>
      <c r="L61" s="10" t="n"/>
      <c r="M61" s="10" t="n"/>
      <c r="N61" s="12">
        <f>IF(OR(E61="",LEFT(E61,4)="None"),"",IFERROR(INDEX('EBI Reference'!$A$6:$A$47,MATCH(E61,'EBI Reference'!$C$6:$C$47,0)),""))</f>
        <v/>
      </c>
      <c r="O61" s="12">
        <f>IF(OR(B61="",F61=""),"",IF(IFERROR(INDEX(Schools!$D$6:$F$15,MATCH(B61,Schools!$B$6:$B$15,0),MATCH(F61,Lists!$A$2:$A$4,0)),"No")="Yes","Yes","No"))</f>
        <v/>
      </c>
      <c r="P61" s="12">
        <f>IF(OR(N61="",F61=""),"n/a",IF(ISNUMBER(SEARCH(INDEX(Lists!$B$2:$B$4,MATCH(F61,Lists!$A$2:$A$4,0)),IFERROR(INDEX('EBI Reference'!$D$6:$D$47,MATCH(N61,'EBI Reference'!$A$6:$A$47,0)),""))),"Yes","No"))</f>
        <v/>
      </c>
      <c r="Q61" s="12">
        <f>IF(COUNTA(B61:M61)=0,"",IF(OR(B61="",C61="",D61="",F61="",H61="",I61=""),"Complete this line",IF(O61="No","Domain not selected for this school",IF(AND(E61&lt;&gt;"",LEFT(E61,4)&lt;&gt;"None",COUNTIFS(EBIs!$B$6:$B$45,B61,EBIs!$C$6:$C$45,E61)=0),"EBI not listed on EBIs tab",IF(P61="No","Domain does not match the EBI's menu domain",IF(I61="Existing level","Stop: existing cost (supplanting)",IF(J61="Food or meals","Stop: no food from IPG funds",IF(OR(ISNUMBER(SEARCH("gift card",D61)),ISNUMBER(SEARCH("cash",D61))),"Stop: no gift cards or cash from IPG funds",IF(AND(G61="Indirect cost",C61&lt;&gt;"District-level"),"Set the line level to District-level",IF(AND(G61="Student wages",J61&lt;&gt;"Student wages for paid work experience"),"Set the supplement risk to student wages",IF(AND(G61="Student recognition (non-cash)",J61&lt;&gt;"Student recognition (non-cash)"),"Set the supplement risk to student recognition",IF(J61="","Pick a supplement risk (or None identified)",IF(AND(I61="Expanded beyond current level",K61=""),"Name what the school received before IPG",IF(AND(J61&lt;&gt;"None identified",L61&lt;&gt;"Cleared"),"Open: supplement review","OK"))))))))))))))</f>
        <v/>
      </c>
    </row>
    <row r="62">
      <c r="A62" s="7" t="n">
        <v>57</v>
      </c>
      <c r="B62" s="10" t="n"/>
      <c r="C62" s="10" t="n"/>
      <c r="D62" s="10" t="n"/>
      <c r="E62" s="10" t="n"/>
      <c r="F62" s="10" t="n"/>
      <c r="G62" s="10" t="n"/>
      <c r="H62" s="11" t="n"/>
      <c r="I62" s="10" t="n"/>
      <c r="J62" s="10" t="n"/>
      <c r="K62" s="10" t="n"/>
      <c r="L62" s="10" t="n"/>
      <c r="M62" s="10" t="n"/>
      <c r="N62" s="12">
        <f>IF(OR(E62="",LEFT(E62,4)="None"),"",IFERROR(INDEX('EBI Reference'!$A$6:$A$47,MATCH(E62,'EBI Reference'!$C$6:$C$47,0)),""))</f>
        <v/>
      </c>
      <c r="O62" s="12">
        <f>IF(OR(B62="",F62=""),"",IF(IFERROR(INDEX(Schools!$D$6:$F$15,MATCH(B62,Schools!$B$6:$B$15,0),MATCH(F62,Lists!$A$2:$A$4,0)),"No")="Yes","Yes","No"))</f>
        <v/>
      </c>
      <c r="P62" s="12">
        <f>IF(OR(N62="",F62=""),"n/a",IF(ISNUMBER(SEARCH(INDEX(Lists!$B$2:$B$4,MATCH(F62,Lists!$A$2:$A$4,0)),IFERROR(INDEX('EBI Reference'!$D$6:$D$47,MATCH(N62,'EBI Reference'!$A$6:$A$47,0)),""))),"Yes","No"))</f>
        <v/>
      </c>
      <c r="Q62" s="12">
        <f>IF(COUNTA(B62:M62)=0,"",IF(OR(B62="",C62="",D62="",F62="",H62="",I62=""),"Complete this line",IF(O62="No","Domain not selected for this school",IF(AND(E62&lt;&gt;"",LEFT(E62,4)&lt;&gt;"None",COUNTIFS(EBIs!$B$6:$B$45,B62,EBIs!$C$6:$C$45,E62)=0),"EBI not listed on EBIs tab",IF(P62="No","Domain does not match the EBI's menu domain",IF(I62="Existing level","Stop: existing cost (supplanting)",IF(J62="Food or meals","Stop: no food from IPG funds",IF(OR(ISNUMBER(SEARCH("gift card",D62)),ISNUMBER(SEARCH("cash",D62))),"Stop: no gift cards or cash from IPG funds",IF(AND(G62="Indirect cost",C62&lt;&gt;"District-level"),"Set the line level to District-level",IF(AND(G62="Student wages",J62&lt;&gt;"Student wages for paid work experience"),"Set the supplement risk to student wages",IF(AND(G62="Student recognition (non-cash)",J62&lt;&gt;"Student recognition (non-cash)"),"Set the supplement risk to student recognition",IF(J62="","Pick a supplement risk (or None identified)",IF(AND(I62="Expanded beyond current level",K62=""),"Name what the school received before IPG",IF(AND(J62&lt;&gt;"None identified",L62&lt;&gt;"Cleared"),"Open: supplement review","OK"))))))))))))))</f>
        <v/>
      </c>
    </row>
    <row r="63">
      <c r="A63" s="7" t="n">
        <v>58</v>
      </c>
      <c r="B63" s="10" t="n"/>
      <c r="C63" s="10" t="n"/>
      <c r="D63" s="10" t="n"/>
      <c r="E63" s="10" t="n"/>
      <c r="F63" s="10" t="n"/>
      <c r="G63" s="10" t="n"/>
      <c r="H63" s="11" t="n"/>
      <c r="I63" s="10" t="n"/>
      <c r="J63" s="10" t="n"/>
      <c r="K63" s="10" t="n"/>
      <c r="L63" s="10" t="n"/>
      <c r="M63" s="10" t="n"/>
      <c r="N63" s="12">
        <f>IF(OR(E63="",LEFT(E63,4)="None"),"",IFERROR(INDEX('EBI Reference'!$A$6:$A$47,MATCH(E63,'EBI Reference'!$C$6:$C$47,0)),""))</f>
        <v/>
      </c>
      <c r="O63" s="12">
        <f>IF(OR(B63="",F63=""),"",IF(IFERROR(INDEX(Schools!$D$6:$F$15,MATCH(B63,Schools!$B$6:$B$15,0),MATCH(F63,Lists!$A$2:$A$4,0)),"No")="Yes","Yes","No"))</f>
        <v/>
      </c>
      <c r="P63" s="12">
        <f>IF(OR(N63="",F63=""),"n/a",IF(ISNUMBER(SEARCH(INDEX(Lists!$B$2:$B$4,MATCH(F63,Lists!$A$2:$A$4,0)),IFERROR(INDEX('EBI Reference'!$D$6:$D$47,MATCH(N63,'EBI Reference'!$A$6:$A$47,0)),""))),"Yes","No"))</f>
        <v/>
      </c>
      <c r="Q63" s="12">
        <f>IF(COUNTA(B63:M63)=0,"",IF(OR(B63="",C63="",D63="",F63="",H63="",I63=""),"Complete this line",IF(O63="No","Domain not selected for this school",IF(AND(E63&lt;&gt;"",LEFT(E63,4)&lt;&gt;"None",COUNTIFS(EBIs!$B$6:$B$45,B63,EBIs!$C$6:$C$45,E63)=0),"EBI not listed on EBIs tab",IF(P63="No","Domain does not match the EBI's menu domain",IF(I63="Existing level","Stop: existing cost (supplanting)",IF(J63="Food or meals","Stop: no food from IPG funds",IF(OR(ISNUMBER(SEARCH("gift card",D63)),ISNUMBER(SEARCH("cash",D63))),"Stop: no gift cards or cash from IPG funds",IF(AND(G63="Indirect cost",C63&lt;&gt;"District-level"),"Set the line level to District-level",IF(AND(G63="Student wages",J63&lt;&gt;"Student wages for paid work experience"),"Set the supplement risk to student wages",IF(AND(G63="Student recognition (non-cash)",J63&lt;&gt;"Student recognition (non-cash)"),"Set the supplement risk to student recognition",IF(J63="","Pick a supplement risk (or None identified)",IF(AND(I63="Expanded beyond current level",K63=""),"Name what the school received before IPG",IF(AND(J63&lt;&gt;"None identified",L63&lt;&gt;"Cleared"),"Open: supplement review","OK"))))))))))))))</f>
        <v/>
      </c>
    </row>
    <row r="64">
      <c r="A64" s="7" t="n">
        <v>59</v>
      </c>
      <c r="B64" s="10" t="n"/>
      <c r="C64" s="10" t="n"/>
      <c r="D64" s="10" t="n"/>
      <c r="E64" s="10" t="n"/>
      <c r="F64" s="10" t="n"/>
      <c r="G64" s="10" t="n"/>
      <c r="H64" s="11" t="n"/>
      <c r="I64" s="10" t="n"/>
      <c r="J64" s="10" t="n"/>
      <c r="K64" s="10" t="n"/>
      <c r="L64" s="10" t="n"/>
      <c r="M64" s="10" t="n"/>
      <c r="N64" s="12">
        <f>IF(OR(E64="",LEFT(E64,4)="None"),"",IFERROR(INDEX('EBI Reference'!$A$6:$A$47,MATCH(E64,'EBI Reference'!$C$6:$C$47,0)),""))</f>
        <v/>
      </c>
      <c r="O64" s="12">
        <f>IF(OR(B64="",F64=""),"",IF(IFERROR(INDEX(Schools!$D$6:$F$15,MATCH(B64,Schools!$B$6:$B$15,0),MATCH(F64,Lists!$A$2:$A$4,0)),"No")="Yes","Yes","No"))</f>
        <v/>
      </c>
      <c r="P64" s="12">
        <f>IF(OR(N64="",F64=""),"n/a",IF(ISNUMBER(SEARCH(INDEX(Lists!$B$2:$B$4,MATCH(F64,Lists!$A$2:$A$4,0)),IFERROR(INDEX('EBI Reference'!$D$6:$D$47,MATCH(N64,'EBI Reference'!$A$6:$A$47,0)),""))),"Yes","No"))</f>
        <v/>
      </c>
      <c r="Q64" s="12">
        <f>IF(COUNTA(B64:M64)=0,"",IF(OR(B64="",C64="",D64="",F64="",H64="",I64=""),"Complete this line",IF(O64="No","Domain not selected for this school",IF(AND(E64&lt;&gt;"",LEFT(E64,4)&lt;&gt;"None",COUNTIFS(EBIs!$B$6:$B$45,B64,EBIs!$C$6:$C$45,E64)=0),"EBI not listed on EBIs tab",IF(P64="No","Domain does not match the EBI's menu domain",IF(I64="Existing level","Stop: existing cost (supplanting)",IF(J64="Food or meals","Stop: no food from IPG funds",IF(OR(ISNUMBER(SEARCH("gift card",D64)),ISNUMBER(SEARCH("cash",D64))),"Stop: no gift cards or cash from IPG funds",IF(AND(G64="Indirect cost",C64&lt;&gt;"District-level"),"Set the line level to District-level",IF(AND(G64="Student wages",J64&lt;&gt;"Student wages for paid work experience"),"Set the supplement risk to student wages",IF(AND(G64="Student recognition (non-cash)",J64&lt;&gt;"Student recognition (non-cash)"),"Set the supplement risk to student recognition",IF(J64="","Pick a supplement risk (or None identified)",IF(AND(I64="Expanded beyond current level",K64=""),"Name what the school received before IPG",IF(AND(J64&lt;&gt;"None identified",L64&lt;&gt;"Cleared"),"Open: supplement review","OK"))))))))))))))</f>
        <v/>
      </c>
    </row>
    <row r="65">
      <c r="A65" s="7" t="n">
        <v>60</v>
      </c>
      <c r="B65" s="10" t="n"/>
      <c r="C65" s="10" t="n"/>
      <c r="D65" s="10" t="n"/>
      <c r="E65" s="10" t="n"/>
      <c r="F65" s="10" t="n"/>
      <c r="G65" s="10" t="n"/>
      <c r="H65" s="11" t="n"/>
      <c r="I65" s="10" t="n"/>
      <c r="J65" s="10" t="n"/>
      <c r="K65" s="10" t="n"/>
      <c r="L65" s="10" t="n"/>
      <c r="M65" s="10" t="n"/>
      <c r="N65" s="12">
        <f>IF(OR(E65="",LEFT(E65,4)="None"),"",IFERROR(INDEX('EBI Reference'!$A$6:$A$47,MATCH(E65,'EBI Reference'!$C$6:$C$47,0)),""))</f>
        <v/>
      </c>
      <c r="O65" s="12">
        <f>IF(OR(B65="",F65=""),"",IF(IFERROR(INDEX(Schools!$D$6:$F$15,MATCH(B65,Schools!$B$6:$B$15,0),MATCH(F65,Lists!$A$2:$A$4,0)),"No")="Yes","Yes","No"))</f>
        <v/>
      </c>
      <c r="P65" s="12">
        <f>IF(OR(N65="",F65=""),"n/a",IF(ISNUMBER(SEARCH(INDEX(Lists!$B$2:$B$4,MATCH(F65,Lists!$A$2:$A$4,0)),IFERROR(INDEX('EBI Reference'!$D$6:$D$47,MATCH(N65,'EBI Reference'!$A$6:$A$47,0)),""))),"Yes","No"))</f>
        <v/>
      </c>
      <c r="Q65" s="12">
        <f>IF(COUNTA(B65:M65)=0,"",IF(OR(B65="",C65="",D65="",F65="",H65="",I65=""),"Complete this line",IF(O65="No","Domain not selected for this school",IF(AND(E65&lt;&gt;"",LEFT(E65,4)&lt;&gt;"None",COUNTIFS(EBIs!$B$6:$B$45,B65,EBIs!$C$6:$C$45,E65)=0),"EBI not listed on EBIs tab",IF(P65="No","Domain does not match the EBI's menu domain",IF(I65="Existing level","Stop: existing cost (supplanting)",IF(J65="Food or meals","Stop: no food from IPG funds",IF(OR(ISNUMBER(SEARCH("gift card",D65)),ISNUMBER(SEARCH("cash",D65))),"Stop: no gift cards or cash from IPG funds",IF(AND(G65="Indirect cost",C65&lt;&gt;"District-level"),"Set the line level to District-level",IF(AND(G65="Student wages",J65&lt;&gt;"Student wages for paid work experience"),"Set the supplement risk to student wages",IF(AND(G65="Student recognition (non-cash)",J65&lt;&gt;"Student recognition (non-cash)"),"Set the supplement risk to student recognition",IF(J65="","Pick a supplement risk (or None identified)",IF(AND(I65="Expanded beyond current level",K65=""),"Name what the school received before IPG",IF(AND(J65&lt;&gt;"None identified",L65&lt;&gt;"Cleared"),"Open: supplement review","OK"))))))))))))))</f>
        <v/>
      </c>
    </row>
    <row r="66">
      <c r="A66" s="7" t="n">
        <v>61</v>
      </c>
      <c r="B66" s="10" t="n"/>
      <c r="C66" s="10" t="n"/>
      <c r="D66" s="10" t="n"/>
      <c r="E66" s="10" t="n"/>
      <c r="F66" s="10" t="n"/>
      <c r="G66" s="10" t="n"/>
      <c r="H66" s="11" t="n"/>
      <c r="I66" s="10" t="n"/>
      <c r="J66" s="10" t="n"/>
      <c r="K66" s="10" t="n"/>
      <c r="L66" s="10" t="n"/>
      <c r="M66" s="10" t="n"/>
      <c r="N66" s="12">
        <f>IF(OR(E66="",LEFT(E66,4)="None"),"",IFERROR(INDEX('EBI Reference'!$A$6:$A$47,MATCH(E66,'EBI Reference'!$C$6:$C$47,0)),""))</f>
        <v/>
      </c>
      <c r="O66" s="12">
        <f>IF(OR(B66="",F66=""),"",IF(IFERROR(INDEX(Schools!$D$6:$F$15,MATCH(B66,Schools!$B$6:$B$15,0),MATCH(F66,Lists!$A$2:$A$4,0)),"No")="Yes","Yes","No"))</f>
        <v/>
      </c>
      <c r="P66" s="12">
        <f>IF(OR(N66="",F66=""),"n/a",IF(ISNUMBER(SEARCH(INDEX(Lists!$B$2:$B$4,MATCH(F66,Lists!$A$2:$A$4,0)),IFERROR(INDEX('EBI Reference'!$D$6:$D$47,MATCH(N66,'EBI Reference'!$A$6:$A$47,0)),""))),"Yes","No"))</f>
        <v/>
      </c>
      <c r="Q66" s="12">
        <f>IF(COUNTA(B66:M66)=0,"",IF(OR(B66="",C66="",D66="",F66="",H66="",I66=""),"Complete this line",IF(O66="No","Domain not selected for this school",IF(AND(E66&lt;&gt;"",LEFT(E66,4)&lt;&gt;"None",COUNTIFS(EBIs!$B$6:$B$45,B66,EBIs!$C$6:$C$45,E66)=0),"EBI not listed on EBIs tab",IF(P66="No","Domain does not match the EBI's menu domain",IF(I66="Existing level","Stop: existing cost (supplanting)",IF(J66="Food or meals","Stop: no food from IPG funds",IF(OR(ISNUMBER(SEARCH("gift card",D66)),ISNUMBER(SEARCH("cash",D66))),"Stop: no gift cards or cash from IPG funds",IF(AND(G66="Indirect cost",C66&lt;&gt;"District-level"),"Set the line level to District-level",IF(AND(G66="Student wages",J66&lt;&gt;"Student wages for paid work experience"),"Set the supplement risk to student wages",IF(AND(G66="Student recognition (non-cash)",J66&lt;&gt;"Student recognition (non-cash)"),"Set the supplement risk to student recognition",IF(J66="","Pick a supplement risk (or None identified)",IF(AND(I66="Expanded beyond current level",K66=""),"Name what the school received before IPG",IF(AND(J66&lt;&gt;"None identified",L66&lt;&gt;"Cleared"),"Open: supplement review","OK"))))))))))))))</f>
        <v/>
      </c>
    </row>
    <row r="67">
      <c r="A67" s="7" t="n">
        <v>62</v>
      </c>
      <c r="B67" s="10" t="n"/>
      <c r="C67" s="10" t="n"/>
      <c r="D67" s="10" t="n"/>
      <c r="E67" s="10" t="n"/>
      <c r="F67" s="10" t="n"/>
      <c r="G67" s="10" t="n"/>
      <c r="H67" s="11" t="n"/>
      <c r="I67" s="10" t="n"/>
      <c r="J67" s="10" t="n"/>
      <c r="K67" s="10" t="n"/>
      <c r="L67" s="10" t="n"/>
      <c r="M67" s="10" t="n"/>
      <c r="N67" s="12">
        <f>IF(OR(E67="",LEFT(E67,4)="None"),"",IFERROR(INDEX('EBI Reference'!$A$6:$A$47,MATCH(E67,'EBI Reference'!$C$6:$C$47,0)),""))</f>
        <v/>
      </c>
      <c r="O67" s="12">
        <f>IF(OR(B67="",F67=""),"",IF(IFERROR(INDEX(Schools!$D$6:$F$15,MATCH(B67,Schools!$B$6:$B$15,0),MATCH(F67,Lists!$A$2:$A$4,0)),"No")="Yes","Yes","No"))</f>
        <v/>
      </c>
      <c r="P67" s="12">
        <f>IF(OR(N67="",F67=""),"n/a",IF(ISNUMBER(SEARCH(INDEX(Lists!$B$2:$B$4,MATCH(F67,Lists!$A$2:$A$4,0)),IFERROR(INDEX('EBI Reference'!$D$6:$D$47,MATCH(N67,'EBI Reference'!$A$6:$A$47,0)),""))),"Yes","No"))</f>
        <v/>
      </c>
      <c r="Q67" s="12">
        <f>IF(COUNTA(B67:M67)=0,"",IF(OR(B67="",C67="",D67="",F67="",H67="",I67=""),"Complete this line",IF(O67="No","Domain not selected for this school",IF(AND(E67&lt;&gt;"",LEFT(E67,4)&lt;&gt;"None",COUNTIFS(EBIs!$B$6:$B$45,B67,EBIs!$C$6:$C$45,E67)=0),"EBI not listed on EBIs tab",IF(P67="No","Domain does not match the EBI's menu domain",IF(I67="Existing level","Stop: existing cost (supplanting)",IF(J67="Food or meals","Stop: no food from IPG funds",IF(OR(ISNUMBER(SEARCH("gift card",D67)),ISNUMBER(SEARCH("cash",D67))),"Stop: no gift cards or cash from IPG funds",IF(AND(G67="Indirect cost",C67&lt;&gt;"District-level"),"Set the line level to District-level",IF(AND(G67="Student wages",J67&lt;&gt;"Student wages for paid work experience"),"Set the supplement risk to student wages",IF(AND(G67="Student recognition (non-cash)",J67&lt;&gt;"Student recognition (non-cash)"),"Set the supplement risk to student recognition",IF(J67="","Pick a supplement risk (or None identified)",IF(AND(I67="Expanded beyond current level",K67=""),"Name what the school received before IPG",IF(AND(J67&lt;&gt;"None identified",L67&lt;&gt;"Cleared"),"Open: supplement review","OK"))))))))))))))</f>
        <v/>
      </c>
    </row>
    <row r="68">
      <c r="A68" s="7" t="n">
        <v>63</v>
      </c>
      <c r="B68" s="10" t="n"/>
      <c r="C68" s="10" t="n"/>
      <c r="D68" s="10" t="n"/>
      <c r="E68" s="10" t="n"/>
      <c r="F68" s="10" t="n"/>
      <c r="G68" s="10" t="n"/>
      <c r="H68" s="11" t="n"/>
      <c r="I68" s="10" t="n"/>
      <c r="J68" s="10" t="n"/>
      <c r="K68" s="10" t="n"/>
      <c r="L68" s="10" t="n"/>
      <c r="M68" s="10" t="n"/>
      <c r="N68" s="12">
        <f>IF(OR(E68="",LEFT(E68,4)="None"),"",IFERROR(INDEX('EBI Reference'!$A$6:$A$47,MATCH(E68,'EBI Reference'!$C$6:$C$47,0)),""))</f>
        <v/>
      </c>
      <c r="O68" s="12">
        <f>IF(OR(B68="",F68=""),"",IF(IFERROR(INDEX(Schools!$D$6:$F$15,MATCH(B68,Schools!$B$6:$B$15,0),MATCH(F68,Lists!$A$2:$A$4,0)),"No")="Yes","Yes","No"))</f>
        <v/>
      </c>
      <c r="P68" s="12">
        <f>IF(OR(N68="",F68=""),"n/a",IF(ISNUMBER(SEARCH(INDEX(Lists!$B$2:$B$4,MATCH(F68,Lists!$A$2:$A$4,0)),IFERROR(INDEX('EBI Reference'!$D$6:$D$47,MATCH(N68,'EBI Reference'!$A$6:$A$47,0)),""))),"Yes","No"))</f>
        <v/>
      </c>
      <c r="Q68" s="12">
        <f>IF(COUNTA(B68:M68)=0,"",IF(OR(B68="",C68="",D68="",F68="",H68="",I68=""),"Complete this line",IF(O68="No","Domain not selected for this school",IF(AND(E68&lt;&gt;"",LEFT(E68,4)&lt;&gt;"None",COUNTIFS(EBIs!$B$6:$B$45,B68,EBIs!$C$6:$C$45,E68)=0),"EBI not listed on EBIs tab",IF(P68="No","Domain does not match the EBI's menu domain",IF(I68="Existing level","Stop: existing cost (supplanting)",IF(J68="Food or meals","Stop: no food from IPG funds",IF(OR(ISNUMBER(SEARCH("gift card",D68)),ISNUMBER(SEARCH("cash",D68))),"Stop: no gift cards or cash from IPG funds",IF(AND(G68="Indirect cost",C68&lt;&gt;"District-level"),"Set the line level to District-level",IF(AND(G68="Student wages",J68&lt;&gt;"Student wages for paid work experience"),"Set the supplement risk to student wages",IF(AND(G68="Student recognition (non-cash)",J68&lt;&gt;"Student recognition (non-cash)"),"Set the supplement risk to student recognition",IF(J68="","Pick a supplement risk (or None identified)",IF(AND(I68="Expanded beyond current level",K68=""),"Name what the school received before IPG",IF(AND(J68&lt;&gt;"None identified",L68&lt;&gt;"Cleared"),"Open: supplement review","OK"))))))))))))))</f>
        <v/>
      </c>
    </row>
    <row r="69">
      <c r="A69" s="7" t="n">
        <v>64</v>
      </c>
      <c r="B69" s="10" t="n"/>
      <c r="C69" s="10" t="n"/>
      <c r="D69" s="10" t="n"/>
      <c r="E69" s="10" t="n"/>
      <c r="F69" s="10" t="n"/>
      <c r="G69" s="10" t="n"/>
      <c r="H69" s="11" t="n"/>
      <c r="I69" s="10" t="n"/>
      <c r="J69" s="10" t="n"/>
      <c r="K69" s="10" t="n"/>
      <c r="L69" s="10" t="n"/>
      <c r="M69" s="10" t="n"/>
      <c r="N69" s="12">
        <f>IF(OR(E69="",LEFT(E69,4)="None"),"",IFERROR(INDEX('EBI Reference'!$A$6:$A$47,MATCH(E69,'EBI Reference'!$C$6:$C$47,0)),""))</f>
        <v/>
      </c>
      <c r="O69" s="12">
        <f>IF(OR(B69="",F69=""),"",IF(IFERROR(INDEX(Schools!$D$6:$F$15,MATCH(B69,Schools!$B$6:$B$15,0),MATCH(F69,Lists!$A$2:$A$4,0)),"No")="Yes","Yes","No"))</f>
        <v/>
      </c>
      <c r="P69" s="12">
        <f>IF(OR(N69="",F69=""),"n/a",IF(ISNUMBER(SEARCH(INDEX(Lists!$B$2:$B$4,MATCH(F69,Lists!$A$2:$A$4,0)),IFERROR(INDEX('EBI Reference'!$D$6:$D$47,MATCH(N69,'EBI Reference'!$A$6:$A$47,0)),""))),"Yes","No"))</f>
        <v/>
      </c>
      <c r="Q69" s="12">
        <f>IF(COUNTA(B69:M69)=0,"",IF(OR(B69="",C69="",D69="",F69="",H69="",I69=""),"Complete this line",IF(O69="No","Domain not selected for this school",IF(AND(E69&lt;&gt;"",LEFT(E69,4)&lt;&gt;"None",COUNTIFS(EBIs!$B$6:$B$45,B69,EBIs!$C$6:$C$45,E69)=0),"EBI not listed on EBIs tab",IF(P69="No","Domain does not match the EBI's menu domain",IF(I69="Existing level","Stop: existing cost (supplanting)",IF(J69="Food or meals","Stop: no food from IPG funds",IF(OR(ISNUMBER(SEARCH("gift card",D69)),ISNUMBER(SEARCH("cash",D69))),"Stop: no gift cards or cash from IPG funds",IF(AND(G69="Indirect cost",C69&lt;&gt;"District-level"),"Set the line level to District-level",IF(AND(G69="Student wages",J69&lt;&gt;"Student wages for paid work experience"),"Set the supplement risk to student wages",IF(AND(G69="Student recognition (non-cash)",J69&lt;&gt;"Student recognition (non-cash)"),"Set the supplement risk to student recognition",IF(J69="","Pick a supplement risk (or None identified)",IF(AND(I69="Expanded beyond current level",K69=""),"Name what the school received before IPG",IF(AND(J69&lt;&gt;"None identified",L69&lt;&gt;"Cleared"),"Open: supplement review","OK"))))))))))))))</f>
        <v/>
      </c>
    </row>
    <row r="70">
      <c r="A70" s="7" t="n">
        <v>65</v>
      </c>
      <c r="B70" s="10" t="n"/>
      <c r="C70" s="10" t="n"/>
      <c r="D70" s="10" t="n"/>
      <c r="E70" s="10" t="n"/>
      <c r="F70" s="10" t="n"/>
      <c r="G70" s="10" t="n"/>
      <c r="H70" s="11" t="n"/>
      <c r="I70" s="10" t="n"/>
      <c r="J70" s="10" t="n"/>
      <c r="K70" s="10" t="n"/>
      <c r="L70" s="10" t="n"/>
      <c r="M70" s="10" t="n"/>
      <c r="N70" s="12">
        <f>IF(OR(E70="",LEFT(E70,4)="None"),"",IFERROR(INDEX('EBI Reference'!$A$6:$A$47,MATCH(E70,'EBI Reference'!$C$6:$C$47,0)),""))</f>
        <v/>
      </c>
      <c r="O70" s="12">
        <f>IF(OR(B70="",F70=""),"",IF(IFERROR(INDEX(Schools!$D$6:$F$15,MATCH(B70,Schools!$B$6:$B$15,0),MATCH(F70,Lists!$A$2:$A$4,0)),"No")="Yes","Yes","No"))</f>
        <v/>
      </c>
      <c r="P70" s="12">
        <f>IF(OR(N70="",F70=""),"n/a",IF(ISNUMBER(SEARCH(INDEX(Lists!$B$2:$B$4,MATCH(F70,Lists!$A$2:$A$4,0)),IFERROR(INDEX('EBI Reference'!$D$6:$D$47,MATCH(N70,'EBI Reference'!$A$6:$A$47,0)),""))),"Yes","No"))</f>
        <v/>
      </c>
      <c r="Q70" s="12">
        <f>IF(COUNTA(B70:M70)=0,"",IF(OR(B70="",C70="",D70="",F70="",H70="",I70=""),"Complete this line",IF(O70="No","Domain not selected for this school",IF(AND(E70&lt;&gt;"",LEFT(E70,4)&lt;&gt;"None",COUNTIFS(EBIs!$B$6:$B$45,B70,EBIs!$C$6:$C$45,E70)=0),"EBI not listed on EBIs tab",IF(P70="No","Domain does not match the EBI's menu domain",IF(I70="Existing level","Stop: existing cost (supplanting)",IF(J70="Food or meals","Stop: no food from IPG funds",IF(OR(ISNUMBER(SEARCH("gift card",D70)),ISNUMBER(SEARCH("cash",D70))),"Stop: no gift cards or cash from IPG funds",IF(AND(G70="Indirect cost",C70&lt;&gt;"District-level"),"Set the line level to District-level",IF(AND(G70="Student wages",J70&lt;&gt;"Student wages for paid work experience"),"Set the supplement risk to student wages",IF(AND(G70="Student recognition (non-cash)",J70&lt;&gt;"Student recognition (non-cash)"),"Set the supplement risk to student recognition",IF(J70="","Pick a supplement risk (or None identified)",IF(AND(I70="Expanded beyond current level",K70=""),"Name what the school received before IPG",IF(AND(J70&lt;&gt;"None identified",L70&lt;&gt;"Cleared"),"Open: supplement review","OK"))))))))))))))</f>
        <v/>
      </c>
    </row>
    <row r="71">
      <c r="A71" s="7" t="n">
        <v>66</v>
      </c>
      <c r="B71" s="10" t="n"/>
      <c r="C71" s="10" t="n"/>
      <c r="D71" s="10" t="n"/>
      <c r="E71" s="10" t="n"/>
      <c r="F71" s="10" t="n"/>
      <c r="G71" s="10" t="n"/>
      <c r="H71" s="11" t="n"/>
      <c r="I71" s="10" t="n"/>
      <c r="J71" s="10" t="n"/>
      <c r="K71" s="10" t="n"/>
      <c r="L71" s="10" t="n"/>
      <c r="M71" s="10" t="n"/>
      <c r="N71" s="12">
        <f>IF(OR(E71="",LEFT(E71,4)="None"),"",IFERROR(INDEX('EBI Reference'!$A$6:$A$47,MATCH(E71,'EBI Reference'!$C$6:$C$47,0)),""))</f>
        <v/>
      </c>
      <c r="O71" s="12">
        <f>IF(OR(B71="",F71=""),"",IF(IFERROR(INDEX(Schools!$D$6:$F$15,MATCH(B71,Schools!$B$6:$B$15,0),MATCH(F71,Lists!$A$2:$A$4,0)),"No")="Yes","Yes","No"))</f>
        <v/>
      </c>
      <c r="P71" s="12">
        <f>IF(OR(N71="",F71=""),"n/a",IF(ISNUMBER(SEARCH(INDEX(Lists!$B$2:$B$4,MATCH(F71,Lists!$A$2:$A$4,0)),IFERROR(INDEX('EBI Reference'!$D$6:$D$47,MATCH(N71,'EBI Reference'!$A$6:$A$47,0)),""))),"Yes","No"))</f>
        <v/>
      </c>
      <c r="Q71" s="12">
        <f>IF(COUNTA(B71:M71)=0,"",IF(OR(B71="",C71="",D71="",F71="",H71="",I71=""),"Complete this line",IF(O71="No","Domain not selected for this school",IF(AND(E71&lt;&gt;"",LEFT(E71,4)&lt;&gt;"None",COUNTIFS(EBIs!$B$6:$B$45,B71,EBIs!$C$6:$C$45,E71)=0),"EBI not listed on EBIs tab",IF(P71="No","Domain does not match the EBI's menu domain",IF(I71="Existing level","Stop: existing cost (supplanting)",IF(J71="Food or meals","Stop: no food from IPG funds",IF(OR(ISNUMBER(SEARCH("gift card",D71)),ISNUMBER(SEARCH("cash",D71))),"Stop: no gift cards or cash from IPG funds",IF(AND(G71="Indirect cost",C71&lt;&gt;"District-level"),"Set the line level to District-level",IF(AND(G71="Student wages",J71&lt;&gt;"Student wages for paid work experience"),"Set the supplement risk to student wages",IF(AND(G71="Student recognition (non-cash)",J71&lt;&gt;"Student recognition (non-cash)"),"Set the supplement risk to student recognition",IF(J71="","Pick a supplement risk (or None identified)",IF(AND(I71="Expanded beyond current level",K71=""),"Name what the school received before IPG",IF(AND(J71&lt;&gt;"None identified",L71&lt;&gt;"Cleared"),"Open: supplement review","OK"))))))))))))))</f>
        <v/>
      </c>
    </row>
    <row r="72">
      <c r="A72" s="7" t="n">
        <v>67</v>
      </c>
      <c r="B72" s="10" t="n"/>
      <c r="C72" s="10" t="n"/>
      <c r="D72" s="10" t="n"/>
      <c r="E72" s="10" t="n"/>
      <c r="F72" s="10" t="n"/>
      <c r="G72" s="10" t="n"/>
      <c r="H72" s="11" t="n"/>
      <c r="I72" s="10" t="n"/>
      <c r="J72" s="10" t="n"/>
      <c r="K72" s="10" t="n"/>
      <c r="L72" s="10" t="n"/>
      <c r="M72" s="10" t="n"/>
      <c r="N72" s="12">
        <f>IF(OR(E72="",LEFT(E72,4)="None"),"",IFERROR(INDEX('EBI Reference'!$A$6:$A$47,MATCH(E72,'EBI Reference'!$C$6:$C$47,0)),""))</f>
        <v/>
      </c>
      <c r="O72" s="12">
        <f>IF(OR(B72="",F72=""),"",IF(IFERROR(INDEX(Schools!$D$6:$F$15,MATCH(B72,Schools!$B$6:$B$15,0),MATCH(F72,Lists!$A$2:$A$4,0)),"No")="Yes","Yes","No"))</f>
        <v/>
      </c>
      <c r="P72" s="12">
        <f>IF(OR(N72="",F72=""),"n/a",IF(ISNUMBER(SEARCH(INDEX(Lists!$B$2:$B$4,MATCH(F72,Lists!$A$2:$A$4,0)),IFERROR(INDEX('EBI Reference'!$D$6:$D$47,MATCH(N72,'EBI Reference'!$A$6:$A$47,0)),""))),"Yes","No"))</f>
        <v/>
      </c>
      <c r="Q72" s="12">
        <f>IF(COUNTA(B72:M72)=0,"",IF(OR(B72="",C72="",D72="",F72="",H72="",I72=""),"Complete this line",IF(O72="No","Domain not selected for this school",IF(AND(E72&lt;&gt;"",LEFT(E72,4)&lt;&gt;"None",COUNTIFS(EBIs!$B$6:$B$45,B72,EBIs!$C$6:$C$45,E72)=0),"EBI not listed on EBIs tab",IF(P72="No","Domain does not match the EBI's menu domain",IF(I72="Existing level","Stop: existing cost (supplanting)",IF(J72="Food or meals","Stop: no food from IPG funds",IF(OR(ISNUMBER(SEARCH("gift card",D72)),ISNUMBER(SEARCH("cash",D72))),"Stop: no gift cards or cash from IPG funds",IF(AND(G72="Indirect cost",C72&lt;&gt;"District-level"),"Set the line level to District-level",IF(AND(G72="Student wages",J72&lt;&gt;"Student wages for paid work experience"),"Set the supplement risk to student wages",IF(AND(G72="Student recognition (non-cash)",J72&lt;&gt;"Student recognition (non-cash)"),"Set the supplement risk to student recognition",IF(J72="","Pick a supplement risk (or None identified)",IF(AND(I72="Expanded beyond current level",K72=""),"Name what the school received before IPG",IF(AND(J72&lt;&gt;"None identified",L72&lt;&gt;"Cleared"),"Open: supplement review","OK"))))))))))))))</f>
        <v/>
      </c>
    </row>
    <row r="73">
      <c r="A73" s="7" t="n">
        <v>68</v>
      </c>
      <c r="B73" s="10" t="n"/>
      <c r="C73" s="10" t="n"/>
      <c r="D73" s="10" t="n"/>
      <c r="E73" s="10" t="n"/>
      <c r="F73" s="10" t="n"/>
      <c r="G73" s="10" t="n"/>
      <c r="H73" s="11" t="n"/>
      <c r="I73" s="10" t="n"/>
      <c r="J73" s="10" t="n"/>
      <c r="K73" s="10" t="n"/>
      <c r="L73" s="10" t="n"/>
      <c r="M73" s="10" t="n"/>
      <c r="N73" s="12">
        <f>IF(OR(E73="",LEFT(E73,4)="None"),"",IFERROR(INDEX('EBI Reference'!$A$6:$A$47,MATCH(E73,'EBI Reference'!$C$6:$C$47,0)),""))</f>
        <v/>
      </c>
      <c r="O73" s="12">
        <f>IF(OR(B73="",F73=""),"",IF(IFERROR(INDEX(Schools!$D$6:$F$15,MATCH(B73,Schools!$B$6:$B$15,0),MATCH(F73,Lists!$A$2:$A$4,0)),"No")="Yes","Yes","No"))</f>
        <v/>
      </c>
      <c r="P73" s="12">
        <f>IF(OR(N73="",F73=""),"n/a",IF(ISNUMBER(SEARCH(INDEX(Lists!$B$2:$B$4,MATCH(F73,Lists!$A$2:$A$4,0)),IFERROR(INDEX('EBI Reference'!$D$6:$D$47,MATCH(N73,'EBI Reference'!$A$6:$A$47,0)),""))),"Yes","No"))</f>
        <v/>
      </c>
      <c r="Q73" s="12">
        <f>IF(COUNTA(B73:M73)=0,"",IF(OR(B73="",C73="",D73="",F73="",H73="",I73=""),"Complete this line",IF(O73="No","Domain not selected for this school",IF(AND(E73&lt;&gt;"",LEFT(E73,4)&lt;&gt;"None",COUNTIFS(EBIs!$B$6:$B$45,B73,EBIs!$C$6:$C$45,E73)=0),"EBI not listed on EBIs tab",IF(P73="No","Domain does not match the EBI's menu domain",IF(I73="Existing level","Stop: existing cost (supplanting)",IF(J73="Food or meals","Stop: no food from IPG funds",IF(OR(ISNUMBER(SEARCH("gift card",D73)),ISNUMBER(SEARCH("cash",D73))),"Stop: no gift cards or cash from IPG funds",IF(AND(G73="Indirect cost",C73&lt;&gt;"District-level"),"Set the line level to District-level",IF(AND(G73="Student wages",J73&lt;&gt;"Student wages for paid work experience"),"Set the supplement risk to student wages",IF(AND(G73="Student recognition (non-cash)",J73&lt;&gt;"Student recognition (non-cash)"),"Set the supplement risk to student recognition",IF(J73="","Pick a supplement risk (or None identified)",IF(AND(I73="Expanded beyond current level",K73=""),"Name what the school received before IPG",IF(AND(J73&lt;&gt;"None identified",L73&lt;&gt;"Cleared"),"Open: supplement review","OK"))))))))))))))</f>
        <v/>
      </c>
    </row>
    <row r="74">
      <c r="A74" s="7" t="n">
        <v>69</v>
      </c>
      <c r="B74" s="10" t="n"/>
      <c r="C74" s="10" t="n"/>
      <c r="D74" s="10" t="n"/>
      <c r="E74" s="10" t="n"/>
      <c r="F74" s="10" t="n"/>
      <c r="G74" s="10" t="n"/>
      <c r="H74" s="11" t="n"/>
      <c r="I74" s="10" t="n"/>
      <c r="J74" s="10" t="n"/>
      <c r="K74" s="10" t="n"/>
      <c r="L74" s="10" t="n"/>
      <c r="M74" s="10" t="n"/>
      <c r="N74" s="12">
        <f>IF(OR(E74="",LEFT(E74,4)="None"),"",IFERROR(INDEX('EBI Reference'!$A$6:$A$47,MATCH(E74,'EBI Reference'!$C$6:$C$47,0)),""))</f>
        <v/>
      </c>
      <c r="O74" s="12">
        <f>IF(OR(B74="",F74=""),"",IF(IFERROR(INDEX(Schools!$D$6:$F$15,MATCH(B74,Schools!$B$6:$B$15,0),MATCH(F74,Lists!$A$2:$A$4,0)),"No")="Yes","Yes","No"))</f>
        <v/>
      </c>
      <c r="P74" s="12">
        <f>IF(OR(N74="",F74=""),"n/a",IF(ISNUMBER(SEARCH(INDEX(Lists!$B$2:$B$4,MATCH(F74,Lists!$A$2:$A$4,0)),IFERROR(INDEX('EBI Reference'!$D$6:$D$47,MATCH(N74,'EBI Reference'!$A$6:$A$47,0)),""))),"Yes","No"))</f>
        <v/>
      </c>
      <c r="Q74" s="12">
        <f>IF(COUNTA(B74:M74)=0,"",IF(OR(B74="",C74="",D74="",F74="",H74="",I74=""),"Complete this line",IF(O74="No","Domain not selected for this school",IF(AND(E74&lt;&gt;"",LEFT(E74,4)&lt;&gt;"None",COUNTIFS(EBIs!$B$6:$B$45,B74,EBIs!$C$6:$C$45,E74)=0),"EBI not listed on EBIs tab",IF(P74="No","Domain does not match the EBI's menu domain",IF(I74="Existing level","Stop: existing cost (supplanting)",IF(J74="Food or meals","Stop: no food from IPG funds",IF(OR(ISNUMBER(SEARCH("gift card",D74)),ISNUMBER(SEARCH("cash",D74))),"Stop: no gift cards or cash from IPG funds",IF(AND(G74="Indirect cost",C74&lt;&gt;"District-level"),"Set the line level to District-level",IF(AND(G74="Student wages",J74&lt;&gt;"Student wages for paid work experience"),"Set the supplement risk to student wages",IF(AND(G74="Student recognition (non-cash)",J74&lt;&gt;"Student recognition (non-cash)"),"Set the supplement risk to student recognition",IF(J74="","Pick a supplement risk (or None identified)",IF(AND(I74="Expanded beyond current level",K74=""),"Name what the school received before IPG",IF(AND(J74&lt;&gt;"None identified",L74&lt;&gt;"Cleared"),"Open: supplement review","OK"))))))))))))))</f>
        <v/>
      </c>
    </row>
    <row r="75">
      <c r="A75" s="7" t="n">
        <v>70</v>
      </c>
      <c r="B75" s="10" t="n"/>
      <c r="C75" s="10" t="n"/>
      <c r="D75" s="10" t="n"/>
      <c r="E75" s="10" t="n"/>
      <c r="F75" s="10" t="n"/>
      <c r="G75" s="10" t="n"/>
      <c r="H75" s="11" t="n"/>
      <c r="I75" s="10" t="n"/>
      <c r="J75" s="10" t="n"/>
      <c r="K75" s="10" t="n"/>
      <c r="L75" s="10" t="n"/>
      <c r="M75" s="10" t="n"/>
      <c r="N75" s="12">
        <f>IF(OR(E75="",LEFT(E75,4)="None"),"",IFERROR(INDEX('EBI Reference'!$A$6:$A$47,MATCH(E75,'EBI Reference'!$C$6:$C$47,0)),""))</f>
        <v/>
      </c>
      <c r="O75" s="12">
        <f>IF(OR(B75="",F75=""),"",IF(IFERROR(INDEX(Schools!$D$6:$F$15,MATCH(B75,Schools!$B$6:$B$15,0),MATCH(F75,Lists!$A$2:$A$4,0)),"No")="Yes","Yes","No"))</f>
        <v/>
      </c>
      <c r="P75" s="12">
        <f>IF(OR(N75="",F75=""),"n/a",IF(ISNUMBER(SEARCH(INDEX(Lists!$B$2:$B$4,MATCH(F75,Lists!$A$2:$A$4,0)),IFERROR(INDEX('EBI Reference'!$D$6:$D$47,MATCH(N75,'EBI Reference'!$A$6:$A$47,0)),""))),"Yes","No"))</f>
        <v/>
      </c>
      <c r="Q75" s="12">
        <f>IF(COUNTA(B75:M75)=0,"",IF(OR(B75="",C75="",D75="",F75="",H75="",I75=""),"Complete this line",IF(O75="No","Domain not selected for this school",IF(AND(E75&lt;&gt;"",LEFT(E75,4)&lt;&gt;"None",COUNTIFS(EBIs!$B$6:$B$45,B75,EBIs!$C$6:$C$45,E75)=0),"EBI not listed on EBIs tab",IF(P75="No","Domain does not match the EBI's menu domain",IF(I75="Existing level","Stop: existing cost (supplanting)",IF(J75="Food or meals","Stop: no food from IPG funds",IF(OR(ISNUMBER(SEARCH("gift card",D75)),ISNUMBER(SEARCH("cash",D75))),"Stop: no gift cards or cash from IPG funds",IF(AND(G75="Indirect cost",C75&lt;&gt;"District-level"),"Set the line level to District-level",IF(AND(G75="Student wages",J75&lt;&gt;"Student wages for paid work experience"),"Set the supplement risk to student wages",IF(AND(G75="Student recognition (non-cash)",J75&lt;&gt;"Student recognition (non-cash)"),"Set the supplement risk to student recognition",IF(J75="","Pick a supplement risk (or None identified)",IF(AND(I75="Expanded beyond current level",K75=""),"Name what the school received before IPG",IF(AND(J75&lt;&gt;"None identified",L75&lt;&gt;"Cleared"),"Open: supplement review","OK"))))))))))))))</f>
        <v/>
      </c>
    </row>
    <row r="76">
      <c r="A76" s="7" t="n">
        <v>71</v>
      </c>
      <c r="B76" s="10" t="n"/>
      <c r="C76" s="10" t="n"/>
      <c r="D76" s="10" t="n"/>
      <c r="E76" s="10" t="n"/>
      <c r="F76" s="10" t="n"/>
      <c r="G76" s="10" t="n"/>
      <c r="H76" s="11" t="n"/>
      <c r="I76" s="10" t="n"/>
      <c r="J76" s="10" t="n"/>
      <c r="K76" s="10" t="n"/>
      <c r="L76" s="10" t="n"/>
      <c r="M76" s="10" t="n"/>
      <c r="N76" s="12">
        <f>IF(OR(E76="",LEFT(E76,4)="None"),"",IFERROR(INDEX('EBI Reference'!$A$6:$A$47,MATCH(E76,'EBI Reference'!$C$6:$C$47,0)),""))</f>
        <v/>
      </c>
      <c r="O76" s="12">
        <f>IF(OR(B76="",F76=""),"",IF(IFERROR(INDEX(Schools!$D$6:$F$15,MATCH(B76,Schools!$B$6:$B$15,0),MATCH(F76,Lists!$A$2:$A$4,0)),"No")="Yes","Yes","No"))</f>
        <v/>
      </c>
      <c r="P76" s="12">
        <f>IF(OR(N76="",F76=""),"n/a",IF(ISNUMBER(SEARCH(INDEX(Lists!$B$2:$B$4,MATCH(F76,Lists!$A$2:$A$4,0)),IFERROR(INDEX('EBI Reference'!$D$6:$D$47,MATCH(N76,'EBI Reference'!$A$6:$A$47,0)),""))),"Yes","No"))</f>
        <v/>
      </c>
      <c r="Q76" s="12">
        <f>IF(COUNTA(B76:M76)=0,"",IF(OR(B76="",C76="",D76="",F76="",H76="",I76=""),"Complete this line",IF(O76="No","Domain not selected for this school",IF(AND(E76&lt;&gt;"",LEFT(E76,4)&lt;&gt;"None",COUNTIFS(EBIs!$B$6:$B$45,B76,EBIs!$C$6:$C$45,E76)=0),"EBI not listed on EBIs tab",IF(P76="No","Domain does not match the EBI's menu domain",IF(I76="Existing level","Stop: existing cost (supplanting)",IF(J76="Food or meals","Stop: no food from IPG funds",IF(OR(ISNUMBER(SEARCH("gift card",D76)),ISNUMBER(SEARCH("cash",D76))),"Stop: no gift cards or cash from IPG funds",IF(AND(G76="Indirect cost",C76&lt;&gt;"District-level"),"Set the line level to District-level",IF(AND(G76="Student wages",J76&lt;&gt;"Student wages for paid work experience"),"Set the supplement risk to student wages",IF(AND(G76="Student recognition (non-cash)",J76&lt;&gt;"Student recognition (non-cash)"),"Set the supplement risk to student recognition",IF(J76="","Pick a supplement risk (or None identified)",IF(AND(I76="Expanded beyond current level",K76=""),"Name what the school received before IPG",IF(AND(J76&lt;&gt;"None identified",L76&lt;&gt;"Cleared"),"Open: supplement review","OK"))))))))))))))</f>
        <v/>
      </c>
    </row>
    <row r="77">
      <c r="A77" s="7" t="n">
        <v>72</v>
      </c>
      <c r="B77" s="10" t="n"/>
      <c r="C77" s="10" t="n"/>
      <c r="D77" s="10" t="n"/>
      <c r="E77" s="10" t="n"/>
      <c r="F77" s="10" t="n"/>
      <c r="G77" s="10" t="n"/>
      <c r="H77" s="11" t="n"/>
      <c r="I77" s="10" t="n"/>
      <c r="J77" s="10" t="n"/>
      <c r="K77" s="10" t="n"/>
      <c r="L77" s="10" t="n"/>
      <c r="M77" s="10" t="n"/>
      <c r="N77" s="12">
        <f>IF(OR(E77="",LEFT(E77,4)="None"),"",IFERROR(INDEX('EBI Reference'!$A$6:$A$47,MATCH(E77,'EBI Reference'!$C$6:$C$47,0)),""))</f>
        <v/>
      </c>
      <c r="O77" s="12">
        <f>IF(OR(B77="",F77=""),"",IF(IFERROR(INDEX(Schools!$D$6:$F$15,MATCH(B77,Schools!$B$6:$B$15,0),MATCH(F77,Lists!$A$2:$A$4,0)),"No")="Yes","Yes","No"))</f>
        <v/>
      </c>
      <c r="P77" s="12">
        <f>IF(OR(N77="",F77=""),"n/a",IF(ISNUMBER(SEARCH(INDEX(Lists!$B$2:$B$4,MATCH(F77,Lists!$A$2:$A$4,0)),IFERROR(INDEX('EBI Reference'!$D$6:$D$47,MATCH(N77,'EBI Reference'!$A$6:$A$47,0)),""))),"Yes","No"))</f>
        <v/>
      </c>
      <c r="Q77" s="12">
        <f>IF(COUNTA(B77:M77)=0,"",IF(OR(B77="",C77="",D77="",F77="",H77="",I77=""),"Complete this line",IF(O77="No","Domain not selected for this school",IF(AND(E77&lt;&gt;"",LEFT(E77,4)&lt;&gt;"None",COUNTIFS(EBIs!$B$6:$B$45,B77,EBIs!$C$6:$C$45,E77)=0),"EBI not listed on EBIs tab",IF(P77="No","Domain does not match the EBI's menu domain",IF(I77="Existing level","Stop: existing cost (supplanting)",IF(J77="Food or meals","Stop: no food from IPG funds",IF(OR(ISNUMBER(SEARCH("gift card",D77)),ISNUMBER(SEARCH("cash",D77))),"Stop: no gift cards or cash from IPG funds",IF(AND(G77="Indirect cost",C77&lt;&gt;"District-level"),"Set the line level to District-level",IF(AND(G77="Student wages",J77&lt;&gt;"Student wages for paid work experience"),"Set the supplement risk to student wages",IF(AND(G77="Student recognition (non-cash)",J77&lt;&gt;"Student recognition (non-cash)"),"Set the supplement risk to student recognition",IF(J77="","Pick a supplement risk (or None identified)",IF(AND(I77="Expanded beyond current level",K77=""),"Name what the school received before IPG",IF(AND(J77&lt;&gt;"None identified",L77&lt;&gt;"Cleared"),"Open: supplement review","OK"))))))))))))))</f>
        <v/>
      </c>
    </row>
    <row r="78">
      <c r="A78" s="7" t="n">
        <v>73</v>
      </c>
      <c r="B78" s="10" t="n"/>
      <c r="C78" s="10" t="n"/>
      <c r="D78" s="10" t="n"/>
      <c r="E78" s="10" t="n"/>
      <c r="F78" s="10" t="n"/>
      <c r="G78" s="10" t="n"/>
      <c r="H78" s="11" t="n"/>
      <c r="I78" s="10" t="n"/>
      <c r="J78" s="10" t="n"/>
      <c r="K78" s="10" t="n"/>
      <c r="L78" s="10" t="n"/>
      <c r="M78" s="10" t="n"/>
      <c r="N78" s="12">
        <f>IF(OR(E78="",LEFT(E78,4)="None"),"",IFERROR(INDEX('EBI Reference'!$A$6:$A$47,MATCH(E78,'EBI Reference'!$C$6:$C$47,0)),""))</f>
        <v/>
      </c>
      <c r="O78" s="12">
        <f>IF(OR(B78="",F78=""),"",IF(IFERROR(INDEX(Schools!$D$6:$F$15,MATCH(B78,Schools!$B$6:$B$15,0),MATCH(F78,Lists!$A$2:$A$4,0)),"No")="Yes","Yes","No"))</f>
        <v/>
      </c>
      <c r="P78" s="12">
        <f>IF(OR(N78="",F78=""),"n/a",IF(ISNUMBER(SEARCH(INDEX(Lists!$B$2:$B$4,MATCH(F78,Lists!$A$2:$A$4,0)),IFERROR(INDEX('EBI Reference'!$D$6:$D$47,MATCH(N78,'EBI Reference'!$A$6:$A$47,0)),""))),"Yes","No"))</f>
        <v/>
      </c>
      <c r="Q78" s="12">
        <f>IF(COUNTA(B78:M78)=0,"",IF(OR(B78="",C78="",D78="",F78="",H78="",I78=""),"Complete this line",IF(O78="No","Domain not selected for this school",IF(AND(E78&lt;&gt;"",LEFT(E78,4)&lt;&gt;"None",COUNTIFS(EBIs!$B$6:$B$45,B78,EBIs!$C$6:$C$45,E78)=0),"EBI not listed on EBIs tab",IF(P78="No","Domain does not match the EBI's menu domain",IF(I78="Existing level","Stop: existing cost (supplanting)",IF(J78="Food or meals","Stop: no food from IPG funds",IF(OR(ISNUMBER(SEARCH("gift card",D78)),ISNUMBER(SEARCH("cash",D78))),"Stop: no gift cards or cash from IPG funds",IF(AND(G78="Indirect cost",C78&lt;&gt;"District-level"),"Set the line level to District-level",IF(AND(G78="Student wages",J78&lt;&gt;"Student wages for paid work experience"),"Set the supplement risk to student wages",IF(AND(G78="Student recognition (non-cash)",J78&lt;&gt;"Student recognition (non-cash)"),"Set the supplement risk to student recognition",IF(J78="","Pick a supplement risk (or None identified)",IF(AND(I78="Expanded beyond current level",K78=""),"Name what the school received before IPG",IF(AND(J78&lt;&gt;"None identified",L78&lt;&gt;"Cleared"),"Open: supplement review","OK"))))))))))))))</f>
        <v/>
      </c>
    </row>
    <row r="79">
      <c r="A79" s="7" t="n">
        <v>74</v>
      </c>
      <c r="B79" s="10" t="n"/>
      <c r="C79" s="10" t="n"/>
      <c r="D79" s="10" t="n"/>
      <c r="E79" s="10" t="n"/>
      <c r="F79" s="10" t="n"/>
      <c r="G79" s="10" t="n"/>
      <c r="H79" s="11" t="n"/>
      <c r="I79" s="10" t="n"/>
      <c r="J79" s="10" t="n"/>
      <c r="K79" s="10" t="n"/>
      <c r="L79" s="10" t="n"/>
      <c r="M79" s="10" t="n"/>
      <c r="N79" s="12">
        <f>IF(OR(E79="",LEFT(E79,4)="None"),"",IFERROR(INDEX('EBI Reference'!$A$6:$A$47,MATCH(E79,'EBI Reference'!$C$6:$C$47,0)),""))</f>
        <v/>
      </c>
      <c r="O79" s="12">
        <f>IF(OR(B79="",F79=""),"",IF(IFERROR(INDEX(Schools!$D$6:$F$15,MATCH(B79,Schools!$B$6:$B$15,0),MATCH(F79,Lists!$A$2:$A$4,0)),"No")="Yes","Yes","No"))</f>
        <v/>
      </c>
      <c r="P79" s="12">
        <f>IF(OR(N79="",F79=""),"n/a",IF(ISNUMBER(SEARCH(INDEX(Lists!$B$2:$B$4,MATCH(F79,Lists!$A$2:$A$4,0)),IFERROR(INDEX('EBI Reference'!$D$6:$D$47,MATCH(N79,'EBI Reference'!$A$6:$A$47,0)),""))),"Yes","No"))</f>
        <v/>
      </c>
      <c r="Q79" s="12">
        <f>IF(COUNTA(B79:M79)=0,"",IF(OR(B79="",C79="",D79="",F79="",H79="",I79=""),"Complete this line",IF(O79="No","Domain not selected for this school",IF(AND(E79&lt;&gt;"",LEFT(E79,4)&lt;&gt;"None",COUNTIFS(EBIs!$B$6:$B$45,B79,EBIs!$C$6:$C$45,E79)=0),"EBI not listed on EBIs tab",IF(P79="No","Domain does not match the EBI's menu domain",IF(I79="Existing level","Stop: existing cost (supplanting)",IF(J79="Food or meals","Stop: no food from IPG funds",IF(OR(ISNUMBER(SEARCH("gift card",D79)),ISNUMBER(SEARCH("cash",D79))),"Stop: no gift cards or cash from IPG funds",IF(AND(G79="Indirect cost",C79&lt;&gt;"District-level"),"Set the line level to District-level",IF(AND(G79="Student wages",J79&lt;&gt;"Student wages for paid work experience"),"Set the supplement risk to student wages",IF(AND(G79="Student recognition (non-cash)",J79&lt;&gt;"Student recognition (non-cash)"),"Set the supplement risk to student recognition",IF(J79="","Pick a supplement risk (or None identified)",IF(AND(I79="Expanded beyond current level",K79=""),"Name what the school received before IPG",IF(AND(J79&lt;&gt;"None identified",L79&lt;&gt;"Cleared"),"Open: supplement review","OK"))))))))))))))</f>
        <v/>
      </c>
    </row>
    <row r="80">
      <c r="A80" s="7" t="n">
        <v>75</v>
      </c>
      <c r="B80" s="10" t="n"/>
      <c r="C80" s="10" t="n"/>
      <c r="D80" s="10" t="n"/>
      <c r="E80" s="10" t="n"/>
      <c r="F80" s="10" t="n"/>
      <c r="G80" s="10" t="n"/>
      <c r="H80" s="11" t="n"/>
      <c r="I80" s="10" t="n"/>
      <c r="J80" s="10" t="n"/>
      <c r="K80" s="10" t="n"/>
      <c r="L80" s="10" t="n"/>
      <c r="M80" s="10" t="n"/>
      <c r="N80" s="12">
        <f>IF(OR(E80="",LEFT(E80,4)="None"),"",IFERROR(INDEX('EBI Reference'!$A$6:$A$47,MATCH(E80,'EBI Reference'!$C$6:$C$47,0)),""))</f>
        <v/>
      </c>
      <c r="O80" s="12">
        <f>IF(OR(B80="",F80=""),"",IF(IFERROR(INDEX(Schools!$D$6:$F$15,MATCH(B80,Schools!$B$6:$B$15,0),MATCH(F80,Lists!$A$2:$A$4,0)),"No")="Yes","Yes","No"))</f>
        <v/>
      </c>
      <c r="P80" s="12">
        <f>IF(OR(N80="",F80=""),"n/a",IF(ISNUMBER(SEARCH(INDEX(Lists!$B$2:$B$4,MATCH(F80,Lists!$A$2:$A$4,0)),IFERROR(INDEX('EBI Reference'!$D$6:$D$47,MATCH(N80,'EBI Reference'!$A$6:$A$47,0)),""))),"Yes","No"))</f>
        <v/>
      </c>
      <c r="Q80" s="12">
        <f>IF(COUNTA(B80:M80)=0,"",IF(OR(B80="",C80="",D80="",F80="",H80="",I80=""),"Complete this line",IF(O80="No","Domain not selected for this school",IF(AND(E80&lt;&gt;"",LEFT(E80,4)&lt;&gt;"None",COUNTIFS(EBIs!$B$6:$B$45,B80,EBIs!$C$6:$C$45,E80)=0),"EBI not listed on EBIs tab",IF(P80="No","Domain does not match the EBI's menu domain",IF(I80="Existing level","Stop: existing cost (supplanting)",IF(J80="Food or meals","Stop: no food from IPG funds",IF(OR(ISNUMBER(SEARCH("gift card",D80)),ISNUMBER(SEARCH("cash",D80))),"Stop: no gift cards or cash from IPG funds",IF(AND(G80="Indirect cost",C80&lt;&gt;"District-level"),"Set the line level to District-level",IF(AND(G80="Student wages",J80&lt;&gt;"Student wages for paid work experience"),"Set the supplement risk to student wages",IF(AND(G80="Student recognition (non-cash)",J80&lt;&gt;"Student recognition (non-cash)"),"Set the supplement risk to student recognition",IF(J80="","Pick a supplement risk (or None identified)",IF(AND(I80="Expanded beyond current level",K80=""),"Name what the school received before IPG",IF(AND(J80&lt;&gt;"None identified",L80&lt;&gt;"Cleared"),"Open: supplement review","OK"))))))))))))))</f>
        <v/>
      </c>
    </row>
    <row r="81">
      <c r="A81" s="7" t="n">
        <v>76</v>
      </c>
      <c r="B81" s="10" t="n"/>
      <c r="C81" s="10" t="n"/>
      <c r="D81" s="10" t="n"/>
      <c r="E81" s="10" t="n"/>
      <c r="F81" s="10" t="n"/>
      <c r="G81" s="10" t="n"/>
      <c r="H81" s="11" t="n"/>
      <c r="I81" s="10" t="n"/>
      <c r="J81" s="10" t="n"/>
      <c r="K81" s="10" t="n"/>
      <c r="L81" s="10" t="n"/>
      <c r="M81" s="10" t="n"/>
      <c r="N81" s="12">
        <f>IF(OR(E81="",LEFT(E81,4)="None"),"",IFERROR(INDEX('EBI Reference'!$A$6:$A$47,MATCH(E81,'EBI Reference'!$C$6:$C$47,0)),""))</f>
        <v/>
      </c>
      <c r="O81" s="12">
        <f>IF(OR(B81="",F81=""),"",IF(IFERROR(INDEX(Schools!$D$6:$F$15,MATCH(B81,Schools!$B$6:$B$15,0),MATCH(F81,Lists!$A$2:$A$4,0)),"No")="Yes","Yes","No"))</f>
        <v/>
      </c>
      <c r="P81" s="12">
        <f>IF(OR(N81="",F81=""),"n/a",IF(ISNUMBER(SEARCH(INDEX(Lists!$B$2:$B$4,MATCH(F81,Lists!$A$2:$A$4,0)),IFERROR(INDEX('EBI Reference'!$D$6:$D$47,MATCH(N81,'EBI Reference'!$A$6:$A$47,0)),""))),"Yes","No"))</f>
        <v/>
      </c>
      <c r="Q81" s="12">
        <f>IF(COUNTA(B81:M81)=0,"",IF(OR(B81="",C81="",D81="",F81="",H81="",I81=""),"Complete this line",IF(O81="No","Domain not selected for this school",IF(AND(E81&lt;&gt;"",LEFT(E81,4)&lt;&gt;"None",COUNTIFS(EBIs!$B$6:$B$45,B81,EBIs!$C$6:$C$45,E81)=0),"EBI not listed on EBIs tab",IF(P81="No","Domain does not match the EBI's menu domain",IF(I81="Existing level","Stop: existing cost (supplanting)",IF(J81="Food or meals","Stop: no food from IPG funds",IF(OR(ISNUMBER(SEARCH("gift card",D81)),ISNUMBER(SEARCH("cash",D81))),"Stop: no gift cards or cash from IPG funds",IF(AND(G81="Indirect cost",C81&lt;&gt;"District-level"),"Set the line level to District-level",IF(AND(G81="Student wages",J81&lt;&gt;"Student wages for paid work experience"),"Set the supplement risk to student wages",IF(AND(G81="Student recognition (non-cash)",J81&lt;&gt;"Student recognition (non-cash)"),"Set the supplement risk to student recognition",IF(J81="","Pick a supplement risk (or None identified)",IF(AND(I81="Expanded beyond current level",K81=""),"Name what the school received before IPG",IF(AND(J81&lt;&gt;"None identified",L81&lt;&gt;"Cleared"),"Open: supplement review","OK"))))))))))))))</f>
        <v/>
      </c>
    </row>
    <row r="82">
      <c r="A82" s="7" t="n">
        <v>77</v>
      </c>
      <c r="B82" s="10" t="n"/>
      <c r="C82" s="10" t="n"/>
      <c r="D82" s="10" t="n"/>
      <c r="E82" s="10" t="n"/>
      <c r="F82" s="10" t="n"/>
      <c r="G82" s="10" t="n"/>
      <c r="H82" s="11" t="n"/>
      <c r="I82" s="10" t="n"/>
      <c r="J82" s="10" t="n"/>
      <c r="K82" s="10" t="n"/>
      <c r="L82" s="10" t="n"/>
      <c r="M82" s="10" t="n"/>
      <c r="N82" s="12">
        <f>IF(OR(E82="",LEFT(E82,4)="None"),"",IFERROR(INDEX('EBI Reference'!$A$6:$A$47,MATCH(E82,'EBI Reference'!$C$6:$C$47,0)),""))</f>
        <v/>
      </c>
      <c r="O82" s="12">
        <f>IF(OR(B82="",F82=""),"",IF(IFERROR(INDEX(Schools!$D$6:$F$15,MATCH(B82,Schools!$B$6:$B$15,0),MATCH(F82,Lists!$A$2:$A$4,0)),"No")="Yes","Yes","No"))</f>
        <v/>
      </c>
      <c r="P82" s="12">
        <f>IF(OR(N82="",F82=""),"n/a",IF(ISNUMBER(SEARCH(INDEX(Lists!$B$2:$B$4,MATCH(F82,Lists!$A$2:$A$4,0)),IFERROR(INDEX('EBI Reference'!$D$6:$D$47,MATCH(N82,'EBI Reference'!$A$6:$A$47,0)),""))),"Yes","No"))</f>
        <v/>
      </c>
      <c r="Q82" s="12">
        <f>IF(COUNTA(B82:M82)=0,"",IF(OR(B82="",C82="",D82="",F82="",H82="",I82=""),"Complete this line",IF(O82="No","Domain not selected for this school",IF(AND(E82&lt;&gt;"",LEFT(E82,4)&lt;&gt;"None",COUNTIFS(EBIs!$B$6:$B$45,B82,EBIs!$C$6:$C$45,E82)=0),"EBI not listed on EBIs tab",IF(P82="No","Domain does not match the EBI's menu domain",IF(I82="Existing level","Stop: existing cost (supplanting)",IF(J82="Food or meals","Stop: no food from IPG funds",IF(OR(ISNUMBER(SEARCH("gift card",D82)),ISNUMBER(SEARCH("cash",D82))),"Stop: no gift cards or cash from IPG funds",IF(AND(G82="Indirect cost",C82&lt;&gt;"District-level"),"Set the line level to District-level",IF(AND(G82="Student wages",J82&lt;&gt;"Student wages for paid work experience"),"Set the supplement risk to student wages",IF(AND(G82="Student recognition (non-cash)",J82&lt;&gt;"Student recognition (non-cash)"),"Set the supplement risk to student recognition",IF(J82="","Pick a supplement risk (or None identified)",IF(AND(I82="Expanded beyond current level",K82=""),"Name what the school received before IPG",IF(AND(J82&lt;&gt;"None identified",L82&lt;&gt;"Cleared"),"Open: supplement review","OK"))))))))))))))</f>
        <v/>
      </c>
    </row>
    <row r="83">
      <c r="A83" s="7" t="n">
        <v>78</v>
      </c>
      <c r="B83" s="10" t="n"/>
      <c r="C83" s="10" t="n"/>
      <c r="D83" s="10" t="n"/>
      <c r="E83" s="10" t="n"/>
      <c r="F83" s="10" t="n"/>
      <c r="G83" s="10" t="n"/>
      <c r="H83" s="11" t="n"/>
      <c r="I83" s="10" t="n"/>
      <c r="J83" s="10" t="n"/>
      <c r="K83" s="10" t="n"/>
      <c r="L83" s="10" t="n"/>
      <c r="M83" s="10" t="n"/>
      <c r="N83" s="12">
        <f>IF(OR(E83="",LEFT(E83,4)="None"),"",IFERROR(INDEX('EBI Reference'!$A$6:$A$47,MATCH(E83,'EBI Reference'!$C$6:$C$47,0)),""))</f>
        <v/>
      </c>
      <c r="O83" s="12">
        <f>IF(OR(B83="",F83=""),"",IF(IFERROR(INDEX(Schools!$D$6:$F$15,MATCH(B83,Schools!$B$6:$B$15,0),MATCH(F83,Lists!$A$2:$A$4,0)),"No")="Yes","Yes","No"))</f>
        <v/>
      </c>
      <c r="P83" s="12">
        <f>IF(OR(N83="",F83=""),"n/a",IF(ISNUMBER(SEARCH(INDEX(Lists!$B$2:$B$4,MATCH(F83,Lists!$A$2:$A$4,0)),IFERROR(INDEX('EBI Reference'!$D$6:$D$47,MATCH(N83,'EBI Reference'!$A$6:$A$47,0)),""))),"Yes","No"))</f>
        <v/>
      </c>
      <c r="Q83" s="12">
        <f>IF(COUNTA(B83:M83)=0,"",IF(OR(B83="",C83="",D83="",F83="",H83="",I83=""),"Complete this line",IF(O83="No","Domain not selected for this school",IF(AND(E83&lt;&gt;"",LEFT(E83,4)&lt;&gt;"None",COUNTIFS(EBIs!$B$6:$B$45,B83,EBIs!$C$6:$C$45,E83)=0),"EBI not listed on EBIs tab",IF(P83="No","Domain does not match the EBI's menu domain",IF(I83="Existing level","Stop: existing cost (supplanting)",IF(J83="Food or meals","Stop: no food from IPG funds",IF(OR(ISNUMBER(SEARCH("gift card",D83)),ISNUMBER(SEARCH("cash",D83))),"Stop: no gift cards or cash from IPG funds",IF(AND(G83="Indirect cost",C83&lt;&gt;"District-level"),"Set the line level to District-level",IF(AND(G83="Student wages",J83&lt;&gt;"Student wages for paid work experience"),"Set the supplement risk to student wages",IF(AND(G83="Student recognition (non-cash)",J83&lt;&gt;"Student recognition (non-cash)"),"Set the supplement risk to student recognition",IF(J83="","Pick a supplement risk (or None identified)",IF(AND(I83="Expanded beyond current level",K83=""),"Name what the school received before IPG",IF(AND(J83&lt;&gt;"None identified",L83&lt;&gt;"Cleared"),"Open: supplement review","OK"))))))))))))))</f>
        <v/>
      </c>
    </row>
    <row r="84">
      <c r="A84" s="7" t="n">
        <v>79</v>
      </c>
      <c r="B84" s="10" t="n"/>
      <c r="C84" s="10" t="n"/>
      <c r="D84" s="10" t="n"/>
      <c r="E84" s="10" t="n"/>
      <c r="F84" s="10" t="n"/>
      <c r="G84" s="10" t="n"/>
      <c r="H84" s="11" t="n"/>
      <c r="I84" s="10" t="n"/>
      <c r="J84" s="10" t="n"/>
      <c r="K84" s="10" t="n"/>
      <c r="L84" s="10" t="n"/>
      <c r="M84" s="10" t="n"/>
      <c r="N84" s="12">
        <f>IF(OR(E84="",LEFT(E84,4)="None"),"",IFERROR(INDEX('EBI Reference'!$A$6:$A$47,MATCH(E84,'EBI Reference'!$C$6:$C$47,0)),""))</f>
        <v/>
      </c>
      <c r="O84" s="12">
        <f>IF(OR(B84="",F84=""),"",IF(IFERROR(INDEX(Schools!$D$6:$F$15,MATCH(B84,Schools!$B$6:$B$15,0),MATCH(F84,Lists!$A$2:$A$4,0)),"No")="Yes","Yes","No"))</f>
        <v/>
      </c>
      <c r="P84" s="12">
        <f>IF(OR(N84="",F84=""),"n/a",IF(ISNUMBER(SEARCH(INDEX(Lists!$B$2:$B$4,MATCH(F84,Lists!$A$2:$A$4,0)),IFERROR(INDEX('EBI Reference'!$D$6:$D$47,MATCH(N84,'EBI Reference'!$A$6:$A$47,0)),""))),"Yes","No"))</f>
        <v/>
      </c>
      <c r="Q84" s="12">
        <f>IF(COUNTA(B84:M84)=0,"",IF(OR(B84="",C84="",D84="",F84="",H84="",I84=""),"Complete this line",IF(O84="No","Domain not selected for this school",IF(AND(E84&lt;&gt;"",LEFT(E84,4)&lt;&gt;"None",COUNTIFS(EBIs!$B$6:$B$45,B84,EBIs!$C$6:$C$45,E84)=0),"EBI not listed on EBIs tab",IF(P84="No","Domain does not match the EBI's menu domain",IF(I84="Existing level","Stop: existing cost (supplanting)",IF(J84="Food or meals","Stop: no food from IPG funds",IF(OR(ISNUMBER(SEARCH("gift card",D84)),ISNUMBER(SEARCH("cash",D84))),"Stop: no gift cards or cash from IPG funds",IF(AND(G84="Indirect cost",C84&lt;&gt;"District-level"),"Set the line level to District-level",IF(AND(G84="Student wages",J84&lt;&gt;"Student wages for paid work experience"),"Set the supplement risk to student wages",IF(AND(G84="Student recognition (non-cash)",J84&lt;&gt;"Student recognition (non-cash)"),"Set the supplement risk to student recognition",IF(J84="","Pick a supplement risk (or None identified)",IF(AND(I84="Expanded beyond current level",K84=""),"Name what the school received before IPG",IF(AND(J84&lt;&gt;"None identified",L84&lt;&gt;"Cleared"),"Open: supplement review","OK"))))))))))))))</f>
        <v/>
      </c>
    </row>
    <row r="85">
      <c r="A85" s="7" t="n">
        <v>80</v>
      </c>
      <c r="B85" s="10" t="n"/>
      <c r="C85" s="10" t="n"/>
      <c r="D85" s="10" t="n"/>
      <c r="E85" s="10" t="n"/>
      <c r="F85" s="10" t="n"/>
      <c r="G85" s="10" t="n"/>
      <c r="H85" s="11" t="n"/>
      <c r="I85" s="10" t="n"/>
      <c r="J85" s="10" t="n"/>
      <c r="K85" s="10" t="n"/>
      <c r="L85" s="10" t="n"/>
      <c r="M85" s="10" t="n"/>
      <c r="N85" s="12">
        <f>IF(OR(E85="",LEFT(E85,4)="None"),"",IFERROR(INDEX('EBI Reference'!$A$6:$A$47,MATCH(E85,'EBI Reference'!$C$6:$C$47,0)),""))</f>
        <v/>
      </c>
      <c r="O85" s="12">
        <f>IF(OR(B85="",F85=""),"",IF(IFERROR(INDEX(Schools!$D$6:$F$15,MATCH(B85,Schools!$B$6:$B$15,0),MATCH(F85,Lists!$A$2:$A$4,0)),"No")="Yes","Yes","No"))</f>
        <v/>
      </c>
      <c r="P85" s="12">
        <f>IF(OR(N85="",F85=""),"n/a",IF(ISNUMBER(SEARCH(INDEX(Lists!$B$2:$B$4,MATCH(F85,Lists!$A$2:$A$4,0)),IFERROR(INDEX('EBI Reference'!$D$6:$D$47,MATCH(N85,'EBI Reference'!$A$6:$A$47,0)),""))),"Yes","No"))</f>
        <v/>
      </c>
      <c r="Q85" s="12">
        <f>IF(COUNTA(B85:M85)=0,"",IF(OR(B85="",C85="",D85="",F85="",H85="",I85=""),"Complete this line",IF(O85="No","Domain not selected for this school",IF(AND(E85&lt;&gt;"",LEFT(E85,4)&lt;&gt;"None",COUNTIFS(EBIs!$B$6:$B$45,B85,EBIs!$C$6:$C$45,E85)=0),"EBI not listed on EBIs tab",IF(P85="No","Domain does not match the EBI's menu domain",IF(I85="Existing level","Stop: existing cost (supplanting)",IF(J85="Food or meals","Stop: no food from IPG funds",IF(OR(ISNUMBER(SEARCH("gift card",D85)),ISNUMBER(SEARCH("cash",D85))),"Stop: no gift cards or cash from IPG funds",IF(AND(G85="Indirect cost",C85&lt;&gt;"District-level"),"Set the line level to District-level",IF(AND(G85="Student wages",J85&lt;&gt;"Student wages for paid work experience"),"Set the supplement risk to student wages",IF(AND(G85="Student recognition (non-cash)",J85&lt;&gt;"Student recognition (non-cash)"),"Set the supplement risk to student recognition",IF(J85="","Pick a supplement risk (or None identified)",IF(AND(I85="Expanded beyond current level",K85=""),"Name what the school received before IPG",IF(AND(J85&lt;&gt;"None identified",L85&lt;&gt;"Cleared"),"Open: supplement review","OK"))))))))))))))</f>
        <v/>
      </c>
    </row>
    <row r="86">
      <c r="A86" s="7" t="n">
        <v>81</v>
      </c>
      <c r="B86" s="10" t="n"/>
      <c r="C86" s="10" t="n"/>
      <c r="D86" s="10" t="n"/>
      <c r="E86" s="10" t="n"/>
      <c r="F86" s="10" t="n"/>
      <c r="G86" s="10" t="n"/>
      <c r="H86" s="11" t="n"/>
      <c r="I86" s="10" t="n"/>
      <c r="J86" s="10" t="n"/>
      <c r="K86" s="10" t="n"/>
      <c r="L86" s="10" t="n"/>
      <c r="M86" s="10" t="n"/>
      <c r="N86" s="12">
        <f>IF(OR(E86="",LEFT(E86,4)="None"),"",IFERROR(INDEX('EBI Reference'!$A$6:$A$47,MATCH(E86,'EBI Reference'!$C$6:$C$47,0)),""))</f>
        <v/>
      </c>
      <c r="O86" s="12">
        <f>IF(OR(B86="",F86=""),"",IF(IFERROR(INDEX(Schools!$D$6:$F$15,MATCH(B86,Schools!$B$6:$B$15,0),MATCH(F86,Lists!$A$2:$A$4,0)),"No")="Yes","Yes","No"))</f>
        <v/>
      </c>
      <c r="P86" s="12">
        <f>IF(OR(N86="",F86=""),"n/a",IF(ISNUMBER(SEARCH(INDEX(Lists!$B$2:$B$4,MATCH(F86,Lists!$A$2:$A$4,0)),IFERROR(INDEX('EBI Reference'!$D$6:$D$47,MATCH(N86,'EBI Reference'!$A$6:$A$47,0)),""))),"Yes","No"))</f>
        <v/>
      </c>
      <c r="Q86" s="12">
        <f>IF(COUNTA(B86:M86)=0,"",IF(OR(B86="",C86="",D86="",F86="",H86="",I86=""),"Complete this line",IF(O86="No","Domain not selected for this school",IF(AND(E86&lt;&gt;"",LEFT(E86,4)&lt;&gt;"None",COUNTIFS(EBIs!$B$6:$B$45,B86,EBIs!$C$6:$C$45,E86)=0),"EBI not listed on EBIs tab",IF(P86="No","Domain does not match the EBI's menu domain",IF(I86="Existing level","Stop: existing cost (supplanting)",IF(J86="Food or meals","Stop: no food from IPG funds",IF(OR(ISNUMBER(SEARCH("gift card",D86)),ISNUMBER(SEARCH("cash",D86))),"Stop: no gift cards or cash from IPG funds",IF(AND(G86="Indirect cost",C86&lt;&gt;"District-level"),"Set the line level to District-level",IF(AND(G86="Student wages",J86&lt;&gt;"Student wages for paid work experience"),"Set the supplement risk to student wages",IF(AND(G86="Student recognition (non-cash)",J86&lt;&gt;"Student recognition (non-cash)"),"Set the supplement risk to student recognition",IF(J86="","Pick a supplement risk (or None identified)",IF(AND(I86="Expanded beyond current level",K86=""),"Name what the school received before IPG",IF(AND(J86&lt;&gt;"None identified",L86&lt;&gt;"Cleared"),"Open: supplement review","OK"))))))))))))))</f>
        <v/>
      </c>
    </row>
    <row r="87">
      <c r="A87" s="7" t="n">
        <v>82</v>
      </c>
      <c r="B87" s="10" t="n"/>
      <c r="C87" s="10" t="n"/>
      <c r="D87" s="10" t="n"/>
      <c r="E87" s="10" t="n"/>
      <c r="F87" s="10" t="n"/>
      <c r="G87" s="10" t="n"/>
      <c r="H87" s="11" t="n"/>
      <c r="I87" s="10" t="n"/>
      <c r="J87" s="10" t="n"/>
      <c r="K87" s="10" t="n"/>
      <c r="L87" s="10" t="n"/>
      <c r="M87" s="10" t="n"/>
      <c r="N87" s="12">
        <f>IF(OR(E87="",LEFT(E87,4)="None"),"",IFERROR(INDEX('EBI Reference'!$A$6:$A$47,MATCH(E87,'EBI Reference'!$C$6:$C$47,0)),""))</f>
        <v/>
      </c>
      <c r="O87" s="12">
        <f>IF(OR(B87="",F87=""),"",IF(IFERROR(INDEX(Schools!$D$6:$F$15,MATCH(B87,Schools!$B$6:$B$15,0),MATCH(F87,Lists!$A$2:$A$4,0)),"No")="Yes","Yes","No"))</f>
        <v/>
      </c>
      <c r="P87" s="12">
        <f>IF(OR(N87="",F87=""),"n/a",IF(ISNUMBER(SEARCH(INDEX(Lists!$B$2:$B$4,MATCH(F87,Lists!$A$2:$A$4,0)),IFERROR(INDEX('EBI Reference'!$D$6:$D$47,MATCH(N87,'EBI Reference'!$A$6:$A$47,0)),""))),"Yes","No"))</f>
        <v/>
      </c>
      <c r="Q87" s="12">
        <f>IF(COUNTA(B87:M87)=0,"",IF(OR(B87="",C87="",D87="",F87="",H87="",I87=""),"Complete this line",IF(O87="No","Domain not selected for this school",IF(AND(E87&lt;&gt;"",LEFT(E87,4)&lt;&gt;"None",COUNTIFS(EBIs!$B$6:$B$45,B87,EBIs!$C$6:$C$45,E87)=0),"EBI not listed on EBIs tab",IF(P87="No","Domain does not match the EBI's menu domain",IF(I87="Existing level","Stop: existing cost (supplanting)",IF(J87="Food or meals","Stop: no food from IPG funds",IF(OR(ISNUMBER(SEARCH("gift card",D87)),ISNUMBER(SEARCH("cash",D87))),"Stop: no gift cards or cash from IPG funds",IF(AND(G87="Indirect cost",C87&lt;&gt;"District-level"),"Set the line level to District-level",IF(AND(G87="Student wages",J87&lt;&gt;"Student wages for paid work experience"),"Set the supplement risk to student wages",IF(AND(G87="Student recognition (non-cash)",J87&lt;&gt;"Student recognition (non-cash)"),"Set the supplement risk to student recognition",IF(J87="","Pick a supplement risk (or None identified)",IF(AND(I87="Expanded beyond current level",K87=""),"Name what the school received before IPG",IF(AND(J87&lt;&gt;"None identified",L87&lt;&gt;"Cleared"),"Open: supplement review","OK"))))))))))))))</f>
        <v/>
      </c>
    </row>
    <row r="88">
      <c r="A88" s="7" t="n">
        <v>83</v>
      </c>
      <c r="B88" s="10" t="n"/>
      <c r="C88" s="10" t="n"/>
      <c r="D88" s="10" t="n"/>
      <c r="E88" s="10" t="n"/>
      <c r="F88" s="10" t="n"/>
      <c r="G88" s="10" t="n"/>
      <c r="H88" s="11" t="n"/>
      <c r="I88" s="10" t="n"/>
      <c r="J88" s="10" t="n"/>
      <c r="K88" s="10" t="n"/>
      <c r="L88" s="10" t="n"/>
      <c r="M88" s="10" t="n"/>
      <c r="N88" s="12">
        <f>IF(OR(E88="",LEFT(E88,4)="None"),"",IFERROR(INDEX('EBI Reference'!$A$6:$A$47,MATCH(E88,'EBI Reference'!$C$6:$C$47,0)),""))</f>
        <v/>
      </c>
      <c r="O88" s="12">
        <f>IF(OR(B88="",F88=""),"",IF(IFERROR(INDEX(Schools!$D$6:$F$15,MATCH(B88,Schools!$B$6:$B$15,0),MATCH(F88,Lists!$A$2:$A$4,0)),"No")="Yes","Yes","No"))</f>
        <v/>
      </c>
      <c r="P88" s="12">
        <f>IF(OR(N88="",F88=""),"n/a",IF(ISNUMBER(SEARCH(INDEX(Lists!$B$2:$B$4,MATCH(F88,Lists!$A$2:$A$4,0)),IFERROR(INDEX('EBI Reference'!$D$6:$D$47,MATCH(N88,'EBI Reference'!$A$6:$A$47,0)),""))),"Yes","No"))</f>
        <v/>
      </c>
      <c r="Q88" s="12">
        <f>IF(COUNTA(B88:M88)=0,"",IF(OR(B88="",C88="",D88="",F88="",H88="",I88=""),"Complete this line",IF(O88="No","Domain not selected for this school",IF(AND(E88&lt;&gt;"",LEFT(E88,4)&lt;&gt;"None",COUNTIFS(EBIs!$B$6:$B$45,B88,EBIs!$C$6:$C$45,E88)=0),"EBI not listed on EBIs tab",IF(P88="No","Domain does not match the EBI's menu domain",IF(I88="Existing level","Stop: existing cost (supplanting)",IF(J88="Food or meals","Stop: no food from IPG funds",IF(OR(ISNUMBER(SEARCH("gift card",D88)),ISNUMBER(SEARCH("cash",D88))),"Stop: no gift cards or cash from IPG funds",IF(AND(G88="Indirect cost",C88&lt;&gt;"District-level"),"Set the line level to District-level",IF(AND(G88="Student wages",J88&lt;&gt;"Student wages for paid work experience"),"Set the supplement risk to student wages",IF(AND(G88="Student recognition (non-cash)",J88&lt;&gt;"Student recognition (non-cash)"),"Set the supplement risk to student recognition",IF(J88="","Pick a supplement risk (or None identified)",IF(AND(I88="Expanded beyond current level",K88=""),"Name what the school received before IPG",IF(AND(J88&lt;&gt;"None identified",L88&lt;&gt;"Cleared"),"Open: supplement review","OK"))))))))))))))</f>
        <v/>
      </c>
    </row>
    <row r="89">
      <c r="A89" s="7" t="n">
        <v>84</v>
      </c>
      <c r="B89" s="10" t="n"/>
      <c r="C89" s="10" t="n"/>
      <c r="D89" s="10" t="n"/>
      <c r="E89" s="10" t="n"/>
      <c r="F89" s="10" t="n"/>
      <c r="G89" s="10" t="n"/>
      <c r="H89" s="11" t="n"/>
      <c r="I89" s="10" t="n"/>
      <c r="J89" s="10" t="n"/>
      <c r="K89" s="10" t="n"/>
      <c r="L89" s="10" t="n"/>
      <c r="M89" s="10" t="n"/>
      <c r="N89" s="12">
        <f>IF(OR(E89="",LEFT(E89,4)="None"),"",IFERROR(INDEX('EBI Reference'!$A$6:$A$47,MATCH(E89,'EBI Reference'!$C$6:$C$47,0)),""))</f>
        <v/>
      </c>
      <c r="O89" s="12">
        <f>IF(OR(B89="",F89=""),"",IF(IFERROR(INDEX(Schools!$D$6:$F$15,MATCH(B89,Schools!$B$6:$B$15,0),MATCH(F89,Lists!$A$2:$A$4,0)),"No")="Yes","Yes","No"))</f>
        <v/>
      </c>
      <c r="P89" s="12">
        <f>IF(OR(N89="",F89=""),"n/a",IF(ISNUMBER(SEARCH(INDEX(Lists!$B$2:$B$4,MATCH(F89,Lists!$A$2:$A$4,0)),IFERROR(INDEX('EBI Reference'!$D$6:$D$47,MATCH(N89,'EBI Reference'!$A$6:$A$47,0)),""))),"Yes","No"))</f>
        <v/>
      </c>
      <c r="Q89" s="12">
        <f>IF(COUNTA(B89:M89)=0,"",IF(OR(B89="",C89="",D89="",F89="",H89="",I89=""),"Complete this line",IF(O89="No","Domain not selected for this school",IF(AND(E89&lt;&gt;"",LEFT(E89,4)&lt;&gt;"None",COUNTIFS(EBIs!$B$6:$B$45,B89,EBIs!$C$6:$C$45,E89)=0),"EBI not listed on EBIs tab",IF(P89="No","Domain does not match the EBI's menu domain",IF(I89="Existing level","Stop: existing cost (supplanting)",IF(J89="Food or meals","Stop: no food from IPG funds",IF(OR(ISNUMBER(SEARCH("gift card",D89)),ISNUMBER(SEARCH("cash",D89))),"Stop: no gift cards or cash from IPG funds",IF(AND(G89="Indirect cost",C89&lt;&gt;"District-level"),"Set the line level to District-level",IF(AND(G89="Student wages",J89&lt;&gt;"Student wages for paid work experience"),"Set the supplement risk to student wages",IF(AND(G89="Student recognition (non-cash)",J89&lt;&gt;"Student recognition (non-cash)"),"Set the supplement risk to student recognition",IF(J89="","Pick a supplement risk (or None identified)",IF(AND(I89="Expanded beyond current level",K89=""),"Name what the school received before IPG",IF(AND(J89&lt;&gt;"None identified",L89&lt;&gt;"Cleared"),"Open: supplement review","OK"))))))))))))))</f>
        <v/>
      </c>
    </row>
    <row r="90">
      <c r="A90" s="7" t="n">
        <v>85</v>
      </c>
      <c r="B90" s="10" t="n"/>
      <c r="C90" s="10" t="n"/>
      <c r="D90" s="10" t="n"/>
      <c r="E90" s="10" t="n"/>
      <c r="F90" s="10" t="n"/>
      <c r="G90" s="10" t="n"/>
      <c r="H90" s="11" t="n"/>
      <c r="I90" s="10" t="n"/>
      <c r="J90" s="10" t="n"/>
      <c r="K90" s="10" t="n"/>
      <c r="L90" s="10" t="n"/>
      <c r="M90" s="10" t="n"/>
      <c r="N90" s="12">
        <f>IF(OR(E90="",LEFT(E90,4)="None"),"",IFERROR(INDEX('EBI Reference'!$A$6:$A$47,MATCH(E90,'EBI Reference'!$C$6:$C$47,0)),""))</f>
        <v/>
      </c>
      <c r="O90" s="12">
        <f>IF(OR(B90="",F90=""),"",IF(IFERROR(INDEX(Schools!$D$6:$F$15,MATCH(B90,Schools!$B$6:$B$15,0),MATCH(F90,Lists!$A$2:$A$4,0)),"No")="Yes","Yes","No"))</f>
        <v/>
      </c>
      <c r="P90" s="12">
        <f>IF(OR(N90="",F90=""),"n/a",IF(ISNUMBER(SEARCH(INDEX(Lists!$B$2:$B$4,MATCH(F90,Lists!$A$2:$A$4,0)),IFERROR(INDEX('EBI Reference'!$D$6:$D$47,MATCH(N90,'EBI Reference'!$A$6:$A$47,0)),""))),"Yes","No"))</f>
        <v/>
      </c>
      <c r="Q90" s="12">
        <f>IF(COUNTA(B90:M90)=0,"",IF(OR(B90="",C90="",D90="",F90="",H90="",I90=""),"Complete this line",IF(O90="No","Domain not selected for this school",IF(AND(E90&lt;&gt;"",LEFT(E90,4)&lt;&gt;"None",COUNTIFS(EBIs!$B$6:$B$45,B90,EBIs!$C$6:$C$45,E90)=0),"EBI not listed on EBIs tab",IF(P90="No","Domain does not match the EBI's menu domain",IF(I90="Existing level","Stop: existing cost (supplanting)",IF(J90="Food or meals","Stop: no food from IPG funds",IF(OR(ISNUMBER(SEARCH("gift card",D90)),ISNUMBER(SEARCH("cash",D90))),"Stop: no gift cards or cash from IPG funds",IF(AND(G90="Indirect cost",C90&lt;&gt;"District-level"),"Set the line level to District-level",IF(AND(G90="Student wages",J90&lt;&gt;"Student wages for paid work experience"),"Set the supplement risk to student wages",IF(AND(G90="Student recognition (non-cash)",J90&lt;&gt;"Student recognition (non-cash)"),"Set the supplement risk to student recognition",IF(J90="","Pick a supplement risk (or None identified)",IF(AND(I90="Expanded beyond current level",K90=""),"Name what the school received before IPG",IF(AND(J90&lt;&gt;"None identified",L90&lt;&gt;"Cleared"),"Open: supplement review","OK"))))))))))))))</f>
        <v/>
      </c>
    </row>
    <row r="91">
      <c r="A91" s="7" t="n">
        <v>86</v>
      </c>
      <c r="B91" s="10" t="n"/>
      <c r="C91" s="10" t="n"/>
      <c r="D91" s="10" t="n"/>
      <c r="E91" s="10" t="n"/>
      <c r="F91" s="10" t="n"/>
      <c r="G91" s="10" t="n"/>
      <c r="H91" s="11" t="n"/>
      <c r="I91" s="10" t="n"/>
      <c r="J91" s="10" t="n"/>
      <c r="K91" s="10" t="n"/>
      <c r="L91" s="10" t="n"/>
      <c r="M91" s="10" t="n"/>
      <c r="N91" s="12">
        <f>IF(OR(E91="",LEFT(E91,4)="None"),"",IFERROR(INDEX('EBI Reference'!$A$6:$A$47,MATCH(E91,'EBI Reference'!$C$6:$C$47,0)),""))</f>
        <v/>
      </c>
      <c r="O91" s="12">
        <f>IF(OR(B91="",F91=""),"",IF(IFERROR(INDEX(Schools!$D$6:$F$15,MATCH(B91,Schools!$B$6:$B$15,0),MATCH(F91,Lists!$A$2:$A$4,0)),"No")="Yes","Yes","No"))</f>
        <v/>
      </c>
      <c r="P91" s="12">
        <f>IF(OR(N91="",F91=""),"n/a",IF(ISNUMBER(SEARCH(INDEX(Lists!$B$2:$B$4,MATCH(F91,Lists!$A$2:$A$4,0)),IFERROR(INDEX('EBI Reference'!$D$6:$D$47,MATCH(N91,'EBI Reference'!$A$6:$A$47,0)),""))),"Yes","No"))</f>
        <v/>
      </c>
      <c r="Q91" s="12">
        <f>IF(COUNTA(B91:M91)=0,"",IF(OR(B91="",C91="",D91="",F91="",H91="",I91=""),"Complete this line",IF(O91="No","Domain not selected for this school",IF(AND(E91&lt;&gt;"",LEFT(E91,4)&lt;&gt;"None",COUNTIFS(EBIs!$B$6:$B$45,B91,EBIs!$C$6:$C$45,E91)=0),"EBI not listed on EBIs tab",IF(P91="No","Domain does not match the EBI's menu domain",IF(I91="Existing level","Stop: existing cost (supplanting)",IF(J91="Food or meals","Stop: no food from IPG funds",IF(OR(ISNUMBER(SEARCH("gift card",D91)),ISNUMBER(SEARCH("cash",D91))),"Stop: no gift cards or cash from IPG funds",IF(AND(G91="Indirect cost",C91&lt;&gt;"District-level"),"Set the line level to District-level",IF(AND(G91="Student wages",J91&lt;&gt;"Student wages for paid work experience"),"Set the supplement risk to student wages",IF(AND(G91="Student recognition (non-cash)",J91&lt;&gt;"Student recognition (non-cash)"),"Set the supplement risk to student recognition",IF(J91="","Pick a supplement risk (or None identified)",IF(AND(I91="Expanded beyond current level",K91=""),"Name what the school received before IPG",IF(AND(J91&lt;&gt;"None identified",L91&lt;&gt;"Cleared"),"Open: supplement review","OK"))))))))))))))</f>
        <v/>
      </c>
    </row>
    <row r="92">
      <c r="A92" s="7" t="n">
        <v>87</v>
      </c>
      <c r="B92" s="10" t="n"/>
      <c r="C92" s="10" t="n"/>
      <c r="D92" s="10" t="n"/>
      <c r="E92" s="10" t="n"/>
      <c r="F92" s="10" t="n"/>
      <c r="G92" s="10" t="n"/>
      <c r="H92" s="11" t="n"/>
      <c r="I92" s="10" t="n"/>
      <c r="J92" s="10" t="n"/>
      <c r="K92" s="10" t="n"/>
      <c r="L92" s="10" t="n"/>
      <c r="M92" s="10" t="n"/>
      <c r="N92" s="12">
        <f>IF(OR(E92="",LEFT(E92,4)="None"),"",IFERROR(INDEX('EBI Reference'!$A$6:$A$47,MATCH(E92,'EBI Reference'!$C$6:$C$47,0)),""))</f>
        <v/>
      </c>
      <c r="O92" s="12">
        <f>IF(OR(B92="",F92=""),"",IF(IFERROR(INDEX(Schools!$D$6:$F$15,MATCH(B92,Schools!$B$6:$B$15,0),MATCH(F92,Lists!$A$2:$A$4,0)),"No")="Yes","Yes","No"))</f>
        <v/>
      </c>
      <c r="P92" s="12">
        <f>IF(OR(N92="",F92=""),"n/a",IF(ISNUMBER(SEARCH(INDEX(Lists!$B$2:$B$4,MATCH(F92,Lists!$A$2:$A$4,0)),IFERROR(INDEX('EBI Reference'!$D$6:$D$47,MATCH(N92,'EBI Reference'!$A$6:$A$47,0)),""))),"Yes","No"))</f>
        <v/>
      </c>
      <c r="Q92" s="12">
        <f>IF(COUNTA(B92:M92)=0,"",IF(OR(B92="",C92="",D92="",F92="",H92="",I92=""),"Complete this line",IF(O92="No","Domain not selected for this school",IF(AND(E92&lt;&gt;"",LEFT(E92,4)&lt;&gt;"None",COUNTIFS(EBIs!$B$6:$B$45,B92,EBIs!$C$6:$C$45,E92)=0),"EBI not listed on EBIs tab",IF(P92="No","Domain does not match the EBI's menu domain",IF(I92="Existing level","Stop: existing cost (supplanting)",IF(J92="Food or meals","Stop: no food from IPG funds",IF(OR(ISNUMBER(SEARCH("gift card",D92)),ISNUMBER(SEARCH("cash",D92))),"Stop: no gift cards or cash from IPG funds",IF(AND(G92="Indirect cost",C92&lt;&gt;"District-level"),"Set the line level to District-level",IF(AND(G92="Student wages",J92&lt;&gt;"Student wages for paid work experience"),"Set the supplement risk to student wages",IF(AND(G92="Student recognition (non-cash)",J92&lt;&gt;"Student recognition (non-cash)"),"Set the supplement risk to student recognition",IF(J92="","Pick a supplement risk (or None identified)",IF(AND(I92="Expanded beyond current level",K92=""),"Name what the school received before IPG",IF(AND(J92&lt;&gt;"None identified",L92&lt;&gt;"Cleared"),"Open: supplement review","OK"))))))))))))))</f>
        <v/>
      </c>
    </row>
    <row r="93">
      <c r="A93" s="7" t="n">
        <v>88</v>
      </c>
      <c r="B93" s="10" t="n"/>
      <c r="C93" s="10" t="n"/>
      <c r="D93" s="10" t="n"/>
      <c r="E93" s="10" t="n"/>
      <c r="F93" s="10" t="n"/>
      <c r="G93" s="10" t="n"/>
      <c r="H93" s="11" t="n"/>
      <c r="I93" s="10" t="n"/>
      <c r="J93" s="10" t="n"/>
      <c r="K93" s="10" t="n"/>
      <c r="L93" s="10" t="n"/>
      <c r="M93" s="10" t="n"/>
      <c r="N93" s="12">
        <f>IF(OR(E93="",LEFT(E93,4)="None"),"",IFERROR(INDEX('EBI Reference'!$A$6:$A$47,MATCH(E93,'EBI Reference'!$C$6:$C$47,0)),""))</f>
        <v/>
      </c>
      <c r="O93" s="12">
        <f>IF(OR(B93="",F93=""),"",IF(IFERROR(INDEX(Schools!$D$6:$F$15,MATCH(B93,Schools!$B$6:$B$15,0),MATCH(F93,Lists!$A$2:$A$4,0)),"No")="Yes","Yes","No"))</f>
        <v/>
      </c>
      <c r="P93" s="12">
        <f>IF(OR(N93="",F93=""),"n/a",IF(ISNUMBER(SEARCH(INDEX(Lists!$B$2:$B$4,MATCH(F93,Lists!$A$2:$A$4,0)),IFERROR(INDEX('EBI Reference'!$D$6:$D$47,MATCH(N93,'EBI Reference'!$A$6:$A$47,0)),""))),"Yes","No"))</f>
        <v/>
      </c>
      <c r="Q93" s="12">
        <f>IF(COUNTA(B93:M93)=0,"",IF(OR(B93="",C93="",D93="",F93="",H93="",I93=""),"Complete this line",IF(O93="No","Domain not selected for this school",IF(AND(E93&lt;&gt;"",LEFT(E93,4)&lt;&gt;"None",COUNTIFS(EBIs!$B$6:$B$45,B93,EBIs!$C$6:$C$45,E93)=0),"EBI not listed on EBIs tab",IF(P93="No","Domain does not match the EBI's menu domain",IF(I93="Existing level","Stop: existing cost (supplanting)",IF(J93="Food or meals","Stop: no food from IPG funds",IF(OR(ISNUMBER(SEARCH("gift card",D93)),ISNUMBER(SEARCH("cash",D93))),"Stop: no gift cards or cash from IPG funds",IF(AND(G93="Indirect cost",C93&lt;&gt;"District-level"),"Set the line level to District-level",IF(AND(G93="Student wages",J93&lt;&gt;"Student wages for paid work experience"),"Set the supplement risk to student wages",IF(AND(G93="Student recognition (non-cash)",J93&lt;&gt;"Student recognition (non-cash)"),"Set the supplement risk to student recognition",IF(J93="","Pick a supplement risk (or None identified)",IF(AND(I93="Expanded beyond current level",K93=""),"Name what the school received before IPG",IF(AND(J93&lt;&gt;"None identified",L93&lt;&gt;"Cleared"),"Open: supplement review","OK"))))))))))))))</f>
        <v/>
      </c>
    </row>
    <row r="94">
      <c r="A94" s="7" t="n">
        <v>89</v>
      </c>
      <c r="B94" s="10" t="n"/>
      <c r="C94" s="10" t="n"/>
      <c r="D94" s="10" t="n"/>
      <c r="E94" s="10" t="n"/>
      <c r="F94" s="10" t="n"/>
      <c r="G94" s="10" t="n"/>
      <c r="H94" s="11" t="n"/>
      <c r="I94" s="10" t="n"/>
      <c r="J94" s="10" t="n"/>
      <c r="K94" s="10" t="n"/>
      <c r="L94" s="10" t="n"/>
      <c r="M94" s="10" t="n"/>
      <c r="N94" s="12">
        <f>IF(OR(E94="",LEFT(E94,4)="None"),"",IFERROR(INDEX('EBI Reference'!$A$6:$A$47,MATCH(E94,'EBI Reference'!$C$6:$C$47,0)),""))</f>
        <v/>
      </c>
      <c r="O94" s="12">
        <f>IF(OR(B94="",F94=""),"",IF(IFERROR(INDEX(Schools!$D$6:$F$15,MATCH(B94,Schools!$B$6:$B$15,0),MATCH(F94,Lists!$A$2:$A$4,0)),"No")="Yes","Yes","No"))</f>
        <v/>
      </c>
      <c r="P94" s="12">
        <f>IF(OR(N94="",F94=""),"n/a",IF(ISNUMBER(SEARCH(INDEX(Lists!$B$2:$B$4,MATCH(F94,Lists!$A$2:$A$4,0)),IFERROR(INDEX('EBI Reference'!$D$6:$D$47,MATCH(N94,'EBI Reference'!$A$6:$A$47,0)),""))),"Yes","No"))</f>
        <v/>
      </c>
      <c r="Q94" s="12">
        <f>IF(COUNTA(B94:M94)=0,"",IF(OR(B94="",C94="",D94="",F94="",H94="",I94=""),"Complete this line",IF(O94="No","Domain not selected for this school",IF(AND(E94&lt;&gt;"",LEFT(E94,4)&lt;&gt;"None",COUNTIFS(EBIs!$B$6:$B$45,B94,EBIs!$C$6:$C$45,E94)=0),"EBI not listed on EBIs tab",IF(P94="No","Domain does not match the EBI's menu domain",IF(I94="Existing level","Stop: existing cost (supplanting)",IF(J94="Food or meals","Stop: no food from IPG funds",IF(OR(ISNUMBER(SEARCH("gift card",D94)),ISNUMBER(SEARCH("cash",D94))),"Stop: no gift cards or cash from IPG funds",IF(AND(G94="Indirect cost",C94&lt;&gt;"District-level"),"Set the line level to District-level",IF(AND(G94="Student wages",J94&lt;&gt;"Student wages for paid work experience"),"Set the supplement risk to student wages",IF(AND(G94="Student recognition (non-cash)",J94&lt;&gt;"Student recognition (non-cash)"),"Set the supplement risk to student recognition",IF(J94="","Pick a supplement risk (or None identified)",IF(AND(I94="Expanded beyond current level",K94=""),"Name what the school received before IPG",IF(AND(J94&lt;&gt;"None identified",L94&lt;&gt;"Cleared"),"Open: supplement review","OK"))))))))))))))</f>
        <v/>
      </c>
    </row>
    <row r="95">
      <c r="A95" s="7" t="n">
        <v>90</v>
      </c>
      <c r="B95" s="10" t="n"/>
      <c r="C95" s="10" t="n"/>
      <c r="D95" s="10" t="n"/>
      <c r="E95" s="10" t="n"/>
      <c r="F95" s="10" t="n"/>
      <c r="G95" s="10" t="n"/>
      <c r="H95" s="11" t="n"/>
      <c r="I95" s="10" t="n"/>
      <c r="J95" s="10" t="n"/>
      <c r="K95" s="10" t="n"/>
      <c r="L95" s="10" t="n"/>
      <c r="M95" s="10" t="n"/>
      <c r="N95" s="12">
        <f>IF(OR(E95="",LEFT(E95,4)="None"),"",IFERROR(INDEX('EBI Reference'!$A$6:$A$47,MATCH(E95,'EBI Reference'!$C$6:$C$47,0)),""))</f>
        <v/>
      </c>
      <c r="O95" s="12">
        <f>IF(OR(B95="",F95=""),"",IF(IFERROR(INDEX(Schools!$D$6:$F$15,MATCH(B95,Schools!$B$6:$B$15,0),MATCH(F95,Lists!$A$2:$A$4,0)),"No")="Yes","Yes","No"))</f>
        <v/>
      </c>
      <c r="P95" s="12">
        <f>IF(OR(N95="",F95=""),"n/a",IF(ISNUMBER(SEARCH(INDEX(Lists!$B$2:$B$4,MATCH(F95,Lists!$A$2:$A$4,0)),IFERROR(INDEX('EBI Reference'!$D$6:$D$47,MATCH(N95,'EBI Reference'!$A$6:$A$47,0)),""))),"Yes","No"))</f>
        <v/>
      </c>
      <c r="Q95" s="12">
        <f>IF(COUNTA(B95:M95)=0,"",IF(OR(B95="",C95="",D95="",F95="",H95="",I95=""),"Complete this line",IF(O95="No","Domain not selected for this school",IF(AND(E95&lt;&gt;"",LEFT(E95,4)&lt;&gt;"None",COUNTIFS(EBIs!$B$6:$B$45,B95,EBIs!$C$6:$C$45,E95)=0),"EBI not listed on EBIs tab",IF(P95="No","Domain does not match the EBI's menu domain",IF(I95="Existing level","Stop: existing cost (supplanting)",IF(J95="Food or meals","Stop: no food from IPG funds",IF(OR(ISNUMBER(SEARCH("gift card",D95)),ISNUMBER(SEARCH("cash",D95))),"Stop: no gift cards or cash from IPG funds",IF(AND(G95="Indirect cost",C95&lt;&gt;"District-level"),"Set the line level to District-level",IF(AND(G95="Student wages",J95&lt;&gt;"Student wages for paid work experience"),"Set the supplement risk to student wages",IF(AND(G95="Student recognition (non-cash)",J95&lt;&gt;"Student recognition (non-cash)"),"Set the supplement risk to student recognition",IF(J95="","Pick a supplement risk (or None identified)",IF(AND(I95="Expanded beyond current level",K95=""),"Name what the school received before IPG",IF(AND(J95&lt;&gt;"None identified",L95&lt;&gt;"Cleared"),"Open: supplement review","OK"))))))))))))))</f>
        <v/>
      </c>
    </row>
    <row r="96">
      <c r="A96" s="7" t="n">
        <v>91</v>
      </c>
      <c r="B96" s="10" t="n"/>
      <c r="C96" s="10" t="n"/>
      <c r="D96" s="10" t="n"/>
      <c r="E96" s="10" t="n"/>
      <c r="F96" s="10" t="n"/>
      <c r="G96" s="10" t="n"/>
      <c r="H96" s="11" t="n"/>
      <c r="I96" s="10" t="n"/>
      <c r="J96" s="10" t="n"/>
      <c r="K96" s="10" t="n"/>
      <c r="L96" s="10" t="n"/>
      <c r="M96" s="10" t="n"/>
      <c r="N96" s="12">
        <f>IF(OR(E96="",LEFT(E96,4)="None"),"",IFERROR(INDEX('EBI Reference'!$A$6:$A$47,MATCH(E96,'EBI Reference'!$C$6:$C$47,0)),""))</f>
        <v/>
      </c>
      <c r="O96" s="12">
        <f>IF(OR(B96="",F96=""),"",IF(IFERROR(INDEX(Schools!$D$6:$F$15,MATCH(B96,Schools!$B$6:$B$15,0),MATCH(F96,Lists!$A$2:$A$4,0)),"No")="Yes","Yes","No"))</f>
        <v/>
      </c>
      <c r="P96" s="12">
        <f>IF(OR(N96="",F96=""),"n/a",IF(ISNUMBER(SEARCH(INDEX(Lists!$B$2:$B$4,MATCH(F96,Lists!$A$2:$A$4,0)),IFERROR(INDEX('EBI Reference'!$D$6:$D$47,MATCH(N96,'EBI Reference'!$A$6:$A$47,0)),""))),"Yes","No"))</f>
        <v/>
      </c>
      <c r="Q96" s="12">
        <f>IF(COUNTA(B96:M96)=0,"",IF(OR(B96="",C96="",D96="",F96="",H96="",I96=""),"Complete this line",IF(O96="No","Domain not selected for this school",IF(AND(E96&lt;&gt;"",LEFT(E96,4)&lt;&gt;"None",COUNTIFS(EBIs!$B$6:$B$45,B96,EBIs!$C$6:$C$45,E96)=0),"EBI not listed on EBIs tab",IF(P96="No","Domain does not match the EBI's menu domain",IF(I96="Existing level","Stop: existing cost (supplanting)",IF(J96="Food or meals","Stop: no food from IPG funds",IF(OR(ISNUMBER(SEARCH("gift card",D96)),ISNUMBER(SEARCH("cash",D96))),"Stop: no gift cards or cash from IPG funds",IF(AND(G96="Indirect cost",C96&lt;&gt;"District-level"),"Set the line level to District-level",IF(AND(G96="Student wages",J96&lt;&gt;"Student wages for paid work experience"),"Set the supplement risk to student wages",IF(AND(G96="Student recognition (non-cash)",J96&lt;&gt;"Student recognition (non-cash)"),"Set the supplement risk to student recognition",IF(J96="","Pick a supplement risk (or None identified)",IF(AND(I96="Expanded beyond current level",K96=""),"Name what the school received before IPG",IF(AND(J96&lt;&gt;"None identified",L96&lt;&gt;"Cleared"),"Open: supplement review","OK"))))))))))))))</f>
        <v/>
      </c>
    </row>
    <row r="97">
      <c r="A97" s="7" t="n">
        <v>92</v>
      </c>
      <c r="B97" s="10" t="n"/>
      <c r="C97" s="10" t="n"/>
      <c r="D97" s="10" t="n"/>
      <c r="E97" s="10" t="n"/>
      <c r="F97" s="10" t="n"/>
      <c r="G97" s="10" t="n"/>
      <c r="H97" s="11" t="n"/>
      <c r="I97" s="10" t="n"/>
      <c r="J97" s="10" t="n"/>
      <c r="K97" s="10" t="n"/>
      <c r="L97" s="10" t="n"/>
      <c r="M97" s="10" t="n"/>
      <c r="N97" s="12">
        <f>IF(OR(E97="",LEFT(E97,4)="None"),"",IFERROR(INDEX('EBI Reference'!$A$6:$A$47,MATCH(E97,'EBI Reference'!$C$6:$C$47,0)),""))</f>
        <v/>
      </c>
      <c r="O97" s="12">
        <f>IF(OR(B97="",F97=""),"",IF(IFERROR(INDEX(Schools!$D$6:$F$15,MATCH(B97,Schools!$B$6:$B$15,0),MATCH(F97,Lists!$A$2:$A$4,0)),"No")="Yes","Yes","No"))</f>
        <v/>
      </c>
      <c r="P97" s="12">
        <f>IF(OR(N97="",F97=""),"n/a",IF(ISNUMBER(SEARCH(INDEX(Lists!$B$2:$B$4,MATCH(F97,Lists!$A$2:$A$4,0)),IFERROR(INDEX('EBI Reference'!$D$6:$D$47,MATCH(N97,'EBI Reference'!$A$6:$A$47,0)),""))),"Yes","No"))</f>
        <v/>
      </c>
      <c r="Q97" s="12">
        <f>IF(COUNTA(B97:M97)=0,"",IF(OR(B97="",C97="",D97="",F97="",H97="",I97=""),"Complete this line",IF(O97="No","Domain not selected for this school",IF(AND(E97&lt;&gt;"",LEFT(E97,4)&lt;&gt;"None",COUNTIFS(EBIs!$B$6:$B$45,B97,EBIs!$C$6:$C$45,E97)=0),"EBI not listed on EBIs tab",IF(P97="No","Domain does not match the EBI's menu domain",IF(I97="Existing level","Stop: existing cost (supplanting)",IF(J97="Food or meals","Stop: no food from IPG funds",IF(OR(ISNUMBER(SEARCH("gift card",D97)),ISNUMBER(SEARCH("cash",D97))),"Stop: no gift cards or cash from IPG funds",IF(AND(G97="Indirect cost",C97&lt;&gt;"District-level"),"Set the line level to District-level",IF(AND(G97="Student wages",J97&lt;&gt;"Student wages for paid work experience"),"Set the supplement risk to student wages",IF(AND(G97="Student recognition (non-cash)",J97&lt;&gt;"Student recognition (non-cash)"),"Set the supplement risk to student recognition",IF(J97="","Pick a supplement risk (or None identified)",IF(AND(I97="Expanded beyond current level",K97=""),"Name what the school received before IPG",IF(AND(J97&lt;&gt;"None identified",L97&lt;&gt;"Cleared"),"Open: supplement review","OK"))))))))))))))</f>
        <v/>
      </c>
    </row>
    <row r="98">
      <c r="A98" s="7" t="n">
        <v>93</v>
      </c>
      <c r="B98" s="10" t="n"/>
      <c r="C98" s="10" t="n"/>
      <c r="D98" s="10" t="n"/>
      <c r="E98" s="10" t="n"/>
      <c r="F98" s="10" t="n"/>
      <c r="G98" s="10" t="n"/>
      <c r="H98" s="11" t="n"/>
      <c r="I98" s="10" t="n"/>
      <c r="J98" s="10" t="n"/>
      <c r="K98" s="10" t="n"/>
      <c r="L98" s="10" t="n"/>
      <c r="M98" s="10" t="n"/>
      <c r="N98" s="12">
        <f>IF(OR(E98="",LEFT(E98,4)="None"),"",IFERROR(INDEX('EBI Reference'!$A$6:$A$47,MATCH(E98,'EBI Reference'!$C$6:$C$47,0)),""))</f>
        <v/>
      </c>
      <c r="O98" s="12">
        <f>IF(OR(B98="",F98=""),"",IF(IFERROR(INDEX(Schools!$D$6:$F$15,MATCH(B98,Schools!$B$6:$B$15,0),MATCH(F98,Lists!$A$2:$A$4,0)),"No")="Yes","Yes","No"))</f>
        <v/>
      </c>
      <c r="P98" s="12">
        <f>IF(OR(N98="",F98=""),"n/a",IF(ISNUMBER(SEARCH(INDEX(Lists!$B$2:$B$4,MATCH(F98,Lists!$A$2:$A$4,0)),IFERROR(INDEX('EBI Reference'!$D$6:$D$47,MATCH(N98,'EBI Reference'!$A$6:$A$47,0)),""))),"Yes","No"))</f>
        <v/>
      </c>
      <c r="Q98" s="12">
        <f>IF(COUNTA(B98:M98)=0,"",IF(OR(B98="",C98="",D98="",F98="",H98="",I98=""),"Complete this line",IF(O98="No","Domain not selected for this school",IF(AND(E98&lt;&gt;"",LEFT(E98,4)&lt;&gt;"None",COUNTIFS(EBIs!$B$6:$B$45,B98,EBIs!$C$6:$C$45,E98)=0),"EBI not listed on EBIs tab",IF(P98="No","Domain does not match the EBI's menu domain",IF(I98="Existing level","Stop: existing cost (supplanting)",IF(J98="Food or meals","Stop: no food from IPG funds",IF(OR(ISNUMBER(SEARCH("gift card",D98)),ISNUMBER(SEARCH("cash",D98))),"Stop: no gift cards or cash from IPG funds",IF(AND(G98="Indirect cost",C98&lt;&gt;"District-level"),"Set the line level to District-level",IF(AND(G98="Student wages",J98&lt;&gt;"Student wages for paid work experience"),"Set the supplement risk to student wages",IF(AND(G98="Student recognition (non-cash)",J98&lt;&gt;"Student recognition (non-cash)"),"Set the supplement risk to student recognition",IF(J98="","Pick a supplement risk (or None identified)",IF(AND(I98="Expanded beyond current level",K98=""),"Name what the school received before IPG",IF(AND(J98&lt;&gt;"None identified",L98&lt;&gt;"Cleared"),"Open: supplement review","OK"))))))))))))))</f>
        <v/>
      </c>
    </row>
    <row r="99">
      <c r="A99" s="7" t="n">
        <v>94</v>
      </c>
      <c r="B99" s="10" t="n"/>
      <c r="C99" s="10" t="n"/>
      <c r="D99" s="10" t="n"/>
      <c r="E99" s="10" t="n"/>
      <c r="F99" s="10" t="n"/>
      <c r="G99" s="10" t="n"/>
      <c r="H99" s="11" t="n"/>
      <c r="I99" s="10" t="n"/>
      <c r="J99" s="10" t="n"/>
      <c r="K99" s="10" t="n"/>
      <c r="L99" s="10" t="n"/>
      <c r="M99" s="10" t="n"/>
      <c r="N99" s="12">
        <f>IF(OR(E99="",LEFT(E99,4)="None"),"",IFERROR(INDEX('EBI Reference'!$A$6:$A$47,MATCH(E99,'EBI Reference'!$C$6:$C$47,0)),""))</f>
        <v/>
      </c>
      <c r="O99" s="12">
        <f>IF(OR(B99="",F99=""),"",IF(IFERROR(INDEX(Schools!$D$6:$F$15,MATCH(B99,Schools!$B$6:$B$15,0),MATCH(F99,Lists!$A$2:$A$4,0)),"No")="Yes","Yes","No"))</f>
        <v/>
      </c>
      <c r="P99" s="12">
        <f>IF(OR(N99="",F99=""),"n/a",IF(ISNUMBER(SEARCH(INDEX(Lists!$B$2:$B$4,MATCH(F99,Lists!$A$2:$A$4,0)),IFERROR(INDEX('EBI Reference'!$D$6:$D$47,MATCH(N99,'EBI Reference'!$A$6:$A$47,0)),""))),"Yes","No"))</f>
        <v/>
      </c>
      <c r="Q99" s="12">
        <f>IF(COUNTA(B99:M99)=0,"",IF(OR(B99="",C99="",D99="",F99="",H99="",I99=""),"Complete this line",IF(O99="No","Domain not selected for this school",IF(AND(E99&lt;&gt;"",LEFT(E99,4)&lt;&gt;"None",COUNTIFS(EBIs!$B$6:$B$45,B99,EBIs!$C$6:$C$45,E99)=0),"EBI not listed on EBIs tab",IF(P99="No","Domain does not match the EBI's menu domain",IF(I99="Existing level","Stop: existing cost (supplanting)",IF(J99="Food or meals","Stop: no food from IPG funds",IF(OR(ISNUMBER(SEARCH("gift card",D99)),ISNUMBER(SEARCH("cash",D99))),"Stop: no gift cards or cash from IPG funds",IF(AND(G99="Indirect cost",C99&lt;&gt;"District-level"),"Set the line level to District-level",IF(AND(G99="Student wages",J99&lt;&gt;"Student wages for paid work experience"),"Set the supplement risk to student wages",IF(AND(G99="Student recognition (non-cash)",J99&lt;&gt;"Student recognition (non-cash)"),"Set the supplement risk to student recognition",IF(J99="","Pick a supplement risk (or None identified)",IF(AND(I99="Expanded beyond current level",K99=""),"Name what the school received before IPG",IF(AND(J99&lt;&gt;"None identified",L99&lt;&gt;"Cleared"),"Open: supplement review","OK"))))))))))))))</f>
        <v/>
      </c>
    </row>
    <row r="100">
      <c r="A100" s="7" t="n">
        <v>95</v>
      </c>
      <c r="B100" s="10" t="n"/>
      <c r="C100" s="10" t="n"/>
      <c r="D100" s="10" t="n"/>
      <c r="E100" s="10" t="n"/>
      <c r="F100" s="10" t="n"/>
      <c r="G100" s="10" t="n"/>
      <c r="H100" s="11" t="n"/>
      <c r="I100" s="10" t="n"/>
      <c r="J100" s="10" t="n"/>
      <c r="K100" s="10" t="n"/>
      <c r="L100" s="10" t="n"/>
      <c r="M100" s="10" t="n"/>
      <c r="N100" s="12">
        <f>IF(OR(E100="",LEFT(E100,4)="None"),"",IFERROR(INDEX('EBI Reference'!$A$6:$A$47,MATCH(E100,'EBI Reference'!$C$6:$C$47,0)),""))</f>
        <v/>
      </c>
      <c r="O100" s="12">
        <f>IF(OR(B100="",F100=""),"",IF(IFERROR(INDEX(Schools!$D$6:$F$15,MATCH(B100,Schools!$B$6:$B$15,0),MATCH(F100,Lists!$A$2:$A$4,0)),"No")="Yes","Yes","No"))</f>
        <v/>
      </c>
      <c r="P100" s="12">
        <f>IF(OR(N100="",F100=""),"n/a",IF(ISNUMBER(SEARCH(INDEX(Lists!$B$2:$B$4,MATCH(F100,Lists!$A$2:$A$4,0)),IFERROR(INDEX('EBI Reference'!$D$6:$D$47,MATCH(N100,'EBI Reference'!$A$6:$A$47,0)),""))),"Yes","No"))</f>
        <v/>
      </c>
      <c r="Q100" s="12">
        <f>IF(COUNTA(B100:M100)=0,"",IF(OR(B100="",C100="",D100="",F100="",H100="",I100=""),"Complete this line",IF(O100="No","Domain not selected for this school",IF(AND(E100&lt;&gt;"",LEFT(E100,4)&lt;&gt;"None",COUNTIFS(EBIs!$B$6:$B$45,B100,EBIs!$C$6:$C$45,E100)=0),"EBI not listed on EBIs tab",IF(P100="No","Domain does not match the EBI's menu domain",IF(I100="Existing level","Stop: existing cost (supplanting)",IF(J100="Food or meals","Stop: no food from IPG funds",IF(OR(ISNUMBER(SEARCH("gift card",D100)),ISNUMBER(SEARCH("cash",D100))),"Stop: no gift cards or cash from IPG funds",IF(AND(G100="Indirect cost",C100&lt;&gt;"District-level"),"Set the line level to District-level",IF(AND(G100="Student wages",J100&lt;&gt;"Student wages for paid work experience"),"Set the supplement risk to student wages",IF(AND(G100="Student recognition (non-cash)",J100&lt;&gt;"Student recognition (non-cash)"),"Set the supplement risk to student recognition",IF(J100="","Pick a supplement risk (or None identified)",IF(AND(I100="Expanded beyond current level",K100=""),"Name what the school received before IPG",IF(AND(J100&lt;&gt;"None identified",L100&lt;&gt;"Cleared"),"Open: supplement review","OK"))))))))))))))</f>
        <v/>
      </c>
    </row>
    <row r="101">
      <c r="A101" s="7" t="n">
        <v>96</v>
      </c>
      <c r="B101" s="10" t="n"/>
      <c r="C101" s="10" t="n"/>
      <c r="D101" s="10" t="n"/>
      <c r="E101" s="10" t="n"/>
      <c r="F101" s="10" t="n"/>
      <c r="G101" s="10" t="n"/>
      <c r="H101" s="11" t="n"/>
      <c r="I101" s="10" t="n"/>
      <c r="J101" s="10" t="n"/>
      <c r="K101" s="10" t="n"/>
      <c r="L101" s="10" t="n"/>
      <c r="M101" s="10" t="n"/>
      <c r="N101" s="12">
        <f>IF(OR(E101="",LEFT(E101,4)="None"),"",IFERROR(INDEX('EBI Reference'!$A$6:$A$47,MATCH(E101,'EBI Reference'!$C$6:$C$47,0)),""))</f>
        <v/>
      </c>
      <c r="O101" s="12">
        <f>IF(OR(B101="",F101=""),"",IF(IFERROR(INDEX(Schools!$D$6:$F$15,MATCH(B101,Schools!$B$6:$B$15,0),MATCH(F101,Lists!$A$2:$A$4,0)),"No")="Yes","Yes","No"))</f>
        <v/>
      </c>
      <c r="P101" s="12">
        <f>IF(OR(N101="",F101=""),"n/a",IF(ISNUMBER(SEARCH(INDEX(Lists!$B$2:$B$4,MATCH(F101,Lists!$A$2:$A$4,0)),IFERROR(INDEX('EBI Reference'!$D$6:$D$47,MATCH(N101,'EBI Reference'!$A$6:$A$47,0)),""))),"Yes","No"))</f>
        <v/>
      </c>
      <c r="Q101" s="12">
        <f>IF(COUNTA(B101:M101)=0,"",IF(OR(B101="",C101="",D101="",F101="",H101="",I101=""),"Complete this line",IF(O101="No","Domain not selected for this school",IF(AND(E101&lt;&gt;"",LEFT(E101,4)&lt;&gt;"None",COUNTIFS(EBIs!$B$6:$B$45,B101,EBIs!$C$6:$C$45,E101)=0),"EBI not listed on EBIs tab",IF(P101="No","Domain does not match the EBI's menu domain",IF(I101="Existing level","Stop: existing cost (supplanting)",IF(J101="Food or meals","Stop: no food from IPG funds",IF(OR(ISNUMBER(SEARCH("gift card",D101)),ISNUMBER(SEARCH("cash",D101))),"Stop: no gift cards or cash from IPG funds",IF(AND(G101="Indirect cost",C101&lt;&gt;"District-level"),"Set the line level to District-level",IF(AND(G101="Student wages",J101&lt;&gt;"Student wages for paid work experience"),"Set the supplement risk to student wages",IF(AND(G101="Student recognition (non-cash)",J101&lt;&gt;"Student recognition (non-cash)"),"Set the supplement risk to student recognition",IF(J101="","Pick a supplement risk (or None identified)",IF(AND(I101="Expanded beyond current level",K101=""),"Name what the school received before IPG",IF(AND(J101&lt;&gt;"None identified",L101&lt;&gt;"Cleared"),"Open: supplement review","OK"))))))))))))))</f>
        <v/>
      </c>
    </row>
    <row r="102">
      <c r="A102" s="7" t="n">
        <v>97</v>
      </c>
      <c r="B102" s="10" t="n"/>
      <c r="C102" s="10" t="n"/>
      <c r="D102" s="10" t="n"/>
      <c r="E102" s="10" t="n"/>
      <c r="F102" s="10" t="n"/>
      <c r="G102" s="10" t="n"/>
      <c r="H102" s="11" t="n"/>
      <c r="I102" s="10" t="n"/>
      <c r="J102" s="10" t="n"/>
      <c r="K102" s="10" t="n"/>
      <c r="L102" s="10" t="n"/>
      <c r="M102" s="10" t="n"/>
      <c r="N102" s="12">
        <f>IF(OR(E102="",LEFT(E102,4)="None"),"",IFERROR(INDEX('EBI Reference'!$A$6:$A$47,MATCH(E102,'EBI Reference'!$C$6:$C$47,0)),""))</f>
        <v/>
      </c>
      <c r="O102" s="12">
        <f>IF(OR(B102="",F102=""),"",IF(IFERROR(INDEX(Schools!$D$6:$F$15,MATCH(B102,Schools!$B$6:$B$15,0),MATCH(F102,Lists!$A$2:$A$4,0)),"No")="Yes","Yes","No"))</f>
        <v/>
      </c>
      <c r="P102" s="12">
        <f>IF(OR(N102="",F102=""),"n/a",IF(ISNUMBER(SEARCH(INDEX(Lists!$B$2:$B$4,MATCH(F102,Lists!$A$2:$A$4,0)),IFERROR(INDEX('EBI Reference'!$D$6:$D$47,MATCH(N102,'EBI Reference'!$A$6:$A$47,0)),""))),"Yes","No"))</f>
        <v/>
      </c>
      <c r="Q102" s="12">
        <f>IF(COUNTA(B102:M102)=0,"",IF(OR(B102="",C102="",D102="",F102="",H102="",I102=""),"Complete this line",IF(O102="No","Domain not selected for this school",IF(AND(E102&lt;&gt;"",LEFT(E102,4)&lt;&gt;"None",COUNTIFS(EBIs!$B$6:$B$45,B102,EBIs!$C$6:$C$45,E102)=0),"EBI not listed on EBIs tab",IF(P102="No","Domain does not match the EBI's menu domain",IF(I102="Existing level","Stop: existing cost (supplanting)",IF(J102="Food or meals","Stop: no food from IPG funds",IF(OR(ISNUMBER(SEARCH("gift card",D102)),ISNUMBER(SEARCH("cash",D102))),"Stop: no gift cards or cash from IPG funds",IF(AND(G102="Indirect cost",C102&lt;&gt;"District-level"),"Set the line level to District-level",IF(AND(G102="Student wages",J102&lt;&gt;"Student wages for paid work experience"),"Set the supplement risk to student wages",IF(AND(G102="Student recognition (non-cash)",J102&lt;&gt;"Student recognition (non-cash)"),"Set the supplement risk to student recognition",IF(J102="","Pick a supplement risk (or None identified)",IF(AND(I102="Expanded beyond current level",K102=""),"Name what the school received before IPG",IF(AND(J102&lt;&gt;"None identified",L102&lt;&gt;"Cleared"),"Open: supplement review","OK"))))))))))))))</f>
        <v/>
      </c>
    </row>
    <row r="103">
      <c r="A103" s="7" t="n">
        <v>98</v>
      </c>
      <c r="B103" s="10" t="n"/>
      <c r="C103" s="10" t="n"/>
      <c r="D103" s="10" t="n"/>
      <c r="E103" s="10" t="n"/>
      <c r="F103" s="10" t="n"/>
      <c r="G103" s="10" t="n"/>
      <c r="H103" s="11" t="n"/>
      <c r="I103" s="10" t="n"/>
      <c r="J103" s="10" t="n"/>
      <c r="K103" s="10" t="n"/>
      <c r="L103" s="10" t="n"/>
      <c r="M103" s="10" t="n"/>
      <c r="N103" s="12">
        <f>IF(OR(E103="",LEFT(E103,4)="None"),"",IFERROR(INDEX('EBI Reference'!$A$6:$A$47,MATCH(E103,'EBI Reference'!$C$6:$C$47,0)),""))</f>
        <v/>
      </c>
      <c r="O103" s="12">
        <f>IF(OR(B103="",F103=""),"",IF(IFERROR(INDEX(Schools!$D$6:$F$15,MATCH(B103,Schools!$B$6:$B$15,0),MATCH(F103,Lists!$A$2:$A$4,0)),"No")="Yes","Yes","No"))</f>
        <v/>
      </c>
      <c r="P103" s="12">
        <f>IF(OR(N103="",F103=""),"n/a",IF(ISNUMBER(SEARCH(INDEX(Lists!$B$2:$B$4,MATCH(F103,Lists!$A$2:$A$4,0)),IFERROR(INDEX('EBI Reference'!$D$6:$D$47,MATCH(N103,'EBI Reference'!$A$6:$A$47,0)),""))),"Yes","No"))</f>
        <v/>
      </c>
      <c r="Q103" s="12">
        <f>IF(COUNTA(B103:M103)=0,"",IF(OR(B103="",C103="",D103="",F103="",H103="",I103=""),"Complete this line",IF(O103="No","Domain not selected for this school",IF(AND(E103&lt;&gt;"",LEFT(E103,4)&lt;&gt;"None",COUNTIFS(EBIs!$B$6:$B$45,B103,EBIs!$C$6:$C$45,E103)=0),"EBI not listed on EBIs tab",IF(P103="No","Domain does not match the EBI's menu domain",IF(I103="Existing level","Stop: existing cost (supplanting)",IF(J103="Food or meals","Stop: no food from IPG funds",IF(OR(ISNUMBER(SEARCH("gift card",D103)),ISNUMBER(SEARCH("cash",D103))),"Stop: no gift cards or cash from IPG funds",IF(AND(G103="Indirect cost",C103&lt;&gt;"District-level"),"Set the line level to District-level",IF(AND(G103="Student wages",J103&lt;&gt;"Student wages for paid work experience"),"Set the supplement risk to student wages",IF(AND(G103="Student recognition (non-cash)",J103&lt;&gt;"Student recognition (non-cash)"),"Set the supplement risk to student recognition",IF(J103="","Pick a supplement risk (or None identified)",IF(AND(I103="Expanded beyond current level",K103=""),"Name what the school received before IPG",IF(AND(J103&lt;&gt;"None identified",L103&lt;&gt;"Cleared"),"Open: supplement review","OK"))))))))))))))</f>
        <v/>
      </c>
    </row>
    <row r="104">
      <c r="A104" s="7" t="n">
        <v>99</v>
      </c>
      <c r="B104" s="10" t="n"/>
      <c r="C104" s="10" t="n"/>
      <c r="D104" s="10" t="n"/>
      <c r="E104" s="10" t="n"/>
      <c r="F104" s="10" t="n"/>
      <c r="G104" s="10" t="n"/>
      <c r="H104" s="11" t="n"/>
      <c r="I104" s="10" t="n"/>
      <c r="J104" s="10" t="n"/>
      <c r="K104" s="10" t="n"/>
      <c r="L104" s="10" t="n"/>
      <c r="M104" s="10" t="n"/>
      <c r="N104" s="12">
        <f>IF(OR(E104="",LEFT(E104,4)="None"),"",IFERROR(INDEX('EBI Reference'!$A$6:$A$47,MATCH(E104,'EBI Reference'!$C$6:$C$47,0)),""))</f>
        <v/>
      </c>
      <c r="O104" s="12">
        <f>IF(OR(B104="",F104=""),"",IF(IFERROR(INDEX(Schools!$D$6:$F$15,MATCH(B104,Schools!$B$6:$B$15,0),MATCH(F104,Lists!$A$2:$A$4,0)),"No")="Yes","Yes","No"))</f>
        <v/>
      </c>
      <c r="P104" s="12">
        <f>IF(OR(N104="",F104=""),"n/a",IF(ISNUMBER(SEARCH(INDEX(Lists!$B$2:$B$4,MATCH(F104,Lists!$A$2:$A$4,0)),IFERROR(INDEX('EBI Reference'!$D$6:$D$47,MATCH(N104,'EBI Reference'!$A$6:$A$47,0)),""))),"Yes","No"))</f>
        <v/>
      </c>
      <c r="Q104" s="12">
        <f>IF(COUNTA(B104:M104)=0,"",IF(OR(B104="",C104="",D104="",F104="",H104="",I104=""),"Complete this line",IF(O104="No","Domain not selected for this school",IF(AND(E104&lt;&gt;"",LEFT(E104,4)&lt;&gt;"None",COUNTIFS(EBIs!$B$6:$B$45,B104,EBIs!$C$6:$C$45,E104)=0),"EBI not listed on EBIs tab",IF(P104="No","Domain does not match the EBI's menu domain",IF(I104="Existing level","Stop: existing cost (supplanting)",IF(J104="Food or meals","Stop: no food from IPG funds",IF(OR(ISNUMBER(SEARCH("gift card",D104)),ISNUMBER(SEARCH("cash",D104))),"Stop: no gift cards or cash from IPG funds",IF(AND(G104="Indirect cost",C104&lt;&gt;"District-level"),"Set the line level to District-level",IF(AND(G104="Student wages",J104&lt;&gt;"Student wages for paid work experience"),"Set the supplement risk to student wages",IF(AND(G104="Student recognition (non-cash)",J104&lt;&gt;"Student recognition (non-cash)"),"Set the supplement risk to student recognition",IF(J104="","Pick a supplement risk (or None identified)",IF(AND(I104="Expanded beyond current level",K104=""),"Name what the school received before IPG",IF(AND(J104&lt;&gt;"None identified",L104&lt;&gt;"Cleared"),"Open: supplement review","OK"))))))))))))))</f>
        <v/>
      </c>
    </row>
    <row r="105">
      <c r="A105" s="7" t="n">
        <v>100</v>
      </c>
      <c r="B105" s="10" t="n"/>
      <c r="C105" s="10" t="n"/>
      <c r="D105" s="10" t="n"/>
      <c r="E105" s="10" t="n"/>
      <c r="F105" s="10" t="n"/>
      <c r="G105" s="10" t="n"/>
      <c r="H105" s="11" t="n"/>
      <c r="I105" s="10" t="n"/>
      <c r="J105" s="10" t="n"/>
      <c r="K105" s="10" t="n"/>
      <c r="L105" s="10" t="n"/>
      <c r="M105" s="10" t="n"/>
      <c r="N105" s="12">
        <f>IF(OR(E105="",LEFT(E105,4)="None"),"",IFERROR(INDEX('EBI Reference'!$A$6:$A$47,MATCH(E105,'EBI Reference'!$C$6:$C$47,0)),""))</f>
        <v/>
      </c>
      <c r="O105" s="12">
        <f>IF(OR(B105="",F105=""),"",IF(IFERROR(INDEX(Schools!$D$6:$F$15,MATCH(B105,Schools!$B$6:$B$15,0),MATCH(F105,Lists!$A$2:$A$4,0)),"No")="Yes","Yes","No"))</f>
        <v/>
      </c>
      <c r="P105" s="12">
        <f>IF(OR(N105="",F105=""),"n/a",IF(ISNUMBER(SEARCH(INDEX(Lists!$B$2:$B$4,MATCH(F105,Lists!$A$2:$A$4,0)),IFERROR(INDEX('EBI Reference'!$D$6:$D$47,MATCH(N105,'EBI Reference'!$A$6:$A$47,0)),""))),"Yes","No"))</f>
        <v/>
      </c>
      <c r="Q105" s="12">
        <f>IF(COUNTA(B105:M105)=0,"",IF(OR(B105="",C105="",D105="",F105="",H105="",I105=""),"Complete this line",IF(O105="No","Domain not selected for this school",IF(AND(E105&lt;&gt;"",LEFT(E105,4)&lt;&gt;"None",COUNTIFS(EBIs!$B$6:$B$45,B105,EBIs!$C$6:$C$45,E105)=0),"EBI not listed on EBIs tab",IF(P105="No","Domain does not match the EBI's menu domain",IF(I105="Existing level","Stop: existing cost (supplanting)",IF(J105="Food or meals","Stop: no food from IPG funds",IF(OR(ISNUMBER(SEARCH("gift card",D105)),ISNUMBER(SEARCH("cash",D105))),"Stop: no gift cards or cash from IPG funds",IF(AND(G105="Indirect cost",C105&lt;&gt;"District-level"),"Set the line level to District-level",IF(AND(G105="Student wages",J105&lt;&gt;"Student wages for paid work experience"),"Set the supplement risk to student wages",IF(AND(G105="Student recognition (non-cash)",J105&lt;&gt;"Student recognition (non-cash)"),"Set the supplement risk to student recognition",IF(J105="","Pick a supplement risk (or None identified)",IF(AND(I105="Expanded beyond current level",K105=""),"Name what the school received before IPG",IF(AND(J105&lt;&gt;"None identified",L105&lt;&gt;"Cleared"),"Open: supplement review","OK"))))))))))))))</f>
        <v/>
      </c>
    </row>
    <row r="106">
      <c r="A106" s="7" t="n">
        <v>101</v>
      </c>
      <c r="B106" s="10" t="n"/>
      <c r="C106" s="10" t="n"/>
      <c r="D106" s="10" t="n"/>
      <c r="E106" s="10" t="n"/>
      <c r="F106" s="10" t="n"/>
      <c r="G106" s="10" t="n"/>
      <c r="H106" s="11" t="n"/>
      <c r="I106" s="10" t="n"/>
      <c r="J106" s="10" t="n"/>
      <c r="K106" s="10" t="n"/>
      <c r="L106" s="10" t="n"/>
      <c r="M106" s="10" t="n"/>
      <c r="N106" s="12">
        <f>IF(OR(E106="",LEFT(E106,4)="None"),"",IFERROR(INDEX('EBI Reference'!$A$6:$A$47,MATCH(E106,'EBI Reference'!$C$6:$C$47,0)),""))</f>
        <v/>
      </c>
      <c r="O106" s="12">
        <f>IF(OR(B106="",F106=""),"",IF(IFERROR(INDEX(Schools!$D$6:$F$15,MATCH(B106,Schools!$B$6:$B$15,0),MATCH(F106,Lists!$A$2:$A$4,0)),"No")="Yes","Yes","No"))</f>
        <v/>
      </c>
      <c r="P106" s="12">
        <f>IF(OR(N106="",F106=""),"n/a",IF(ISNUMBER(SEARCH(INDEX(Lists!$B$2:$B$4,MATCH(F106,Lists!$A$2:$A$4,0)),IFERROR(INDEX('EBI Reference'!$D$6:$D$47,MATCH(N106,'EBI Reference'!$A$6:$A$47,0)),""))),"Yes","No"))</f>
        <v/>
      </c>
      <c r="Q106" s="12">
        <f>IF(COUNTA(B106:M106)=0,"",IF(OR(B106="",C106="",D106="",F106="",H106="",I106=""),"Complete this line",IF(O106="No","Domain not selected for this school",IF(AND(E106&lt;&gt;"",LEFT(E106,4)&lt;&gt;"None",COUNTIFS(EBIs!$B$6:$B$45,B106,EBIs!$C$6:$C$45,E106)=0),"EBI not listed on EBIs tab",IF(P106="No","Domain does not match the EBI's menu domain",IF(I106="Existing level","Stop: existing cost (supplanting)",IF(J106="Food or meals","Stop: no food from IPG funds",IF(OR(ISNUMBER(SEARCH("gift card",D106)),ISNUMBER(SEARCH("cash",D106))),"Stop: no gift cards or cash from IPG funds",IF(AND(G106="Indirect cost",C106&lt;&gt;"District-level"),"Set the line level to District-level",IF(AND(G106="Student wages",J106&lt;&gt;"Student wages for paid work experience"),"Set the supplement risk to student wages",IF(AND(G106="Student recognition (non-cash)",J106&lt;&gt;"Student recognition (non-cash)"),"Set the supplement risk to student recognition",IF(J106="","Pick a supplement risk (or None identified)",IF(AND(I106="Expanded beyond current level",K106=""),"Name what the school received before IPG",IF(AND(J106&lt;&gt;"None identified",L106&lt;&gt;"Cleared"),"Open: supplement review","OK"))))))))))))))</f>
        <v/>
      </c>
    </row>
    <row r="107">
      <c r="A107" s="7" t="n">
        <v>102</v>
      </c>
      <c r="B107" s="10" t="n"/>
      <c r="C107" s="10" t="n"/>
      <c r="D107" s="10" t="n"/>
      <c r="E107" s="10" t="n"/>
      <c r="F107" s="10" t="n"/>
      <c r="G107" s="10" t="n"/>
      <c r="H107" s="11" t="n"/>
      <c r="I107" s="10" t="n"/>
      <c r="J107" s="10" t="n"/>
      <c r="K107" s="10" t="n"/>
      <c r="L107" s="10" t="n"/>
      <c r="M107" s="10" t="n"/>
      <c r="N107" s="12">
        <f>IF(OR(E107="",LEFT(E107,4)="None"),"",IFERROR(INDEX('EBI Reference'!$A$6:$A$47,MATCH(E107,'EBI Reference'!$C$6:$C$47,0)),""))</f>
        <v/>
      </c>
      <c r="O107" s="12">
        <f>IF(OR(B107="",F107=""),"",IF(IFERROR(INDEX(Schools!$D$6:$F$15,MATCH(B107,Schools!$B$6:$B$15,0),MATCH(F107,Lists!$A$2:$A$4,0)),"No")="Yes","Yes","No"))</f>
        <v/>
      </c>
      <c r="P107" s="12">
        <f>IF(OR(N107="",F107=""),"n/a",IF(ISNUMBER(SEARCH(INDEX(Lists!$B$2:$B$4,MATCH(F107,Lists!$A$2:$A$4,0)),IFERROR(INDEX('EBI Reference'!$D$6:$D$47,MATCH(N107,'EBI Reference'!$A$6:$A$47,0)),""))),"Yes","No"))</f>
        <v/>
      </c>
      <c r="Q107" s="12">
        <f>IF(COUNTA(B107:M107)=0,"",IF(OR(B107="",C107="",D107="",F107="",H107="",I107=""),"Complete this line",IF(O107="No","Domain not selected for this school",IF(AND(E107&lt;&gt;"",LEFT(E107,4)&lt;&gt;"None",COUNTIFS(EBIs!$B$6:$B$45,B107,EBIs!$C$6:$C$45,E107)=0),"EBI not listed on EBIs tab",IF(P107="No","Domain does not match the EBI's menu domain",IF(I107="Existing level","Stop: existing cost (supplanting)",IF(J107="Food or meals","Stop: no food from IPG funds",IF(OR(ISNUMBER(SEARCH("gift card",D107)),ISNUMBER(SEARCH("cash",D107))),"Stop: no gift cards or cash from IPG funds",IF(AND(G107="Indirect cost",C107&lt;&gt;"District-level"),"Set the line level to District-level",IF(AND(G107="Student wages",J107&lt;&gt;"Student wages for paid work experience"),"Set the supplement risk to student wages",IF(AND(G107="Student recognition (non-cash)",J107&lt;&gt;"Student recognition (non-cash)"),"Set the supplement risk to student recognition",IF(J107="","Pick a supplement risk (or None identified)",IF(AND(I107="Expanded beyond current level",K107=""),"Name what the school received before IPG",IF(AND(J107&lt;&gt;"None identified",L107&lt;&gt;"Cleared"),"Open: supplement review","OK"))))))))))))))</f>
        <v/>
      </c>
    </row>
    <row r="108">
      <c r="A108" s="7" t="n">
        <v>103</v>
      </c>
      <c r="B108" s="10" t="n"/>
      <c r="C108" s="10" t="n"/>
      <c r="D108" s="10" t="n"/>
      <c r="E108" s="10" t="n"/>
      <c r="F108" s="10" t="n"/>
      <c r="G108" s="10" t="n"/>
      <c r="H108" s="11" t="n"/>
      <c r="I108" s="10" t="n"/>
      <c r="J108" s="10" t="n"/>
      <c r="K108" s="10" t="n"/>
      <c r="L108" s="10" t="n"/>
      <c r="M108" s="10" t="n"/>
      <c r="N108" s="12">
        <f>IF(OR(E108="",LEFT(E108,4)="None"),"",IFERROR(INDEX('EBI Reference'!$A$6:$A$47,MATCH(E108,'EBI Reference'!$C$6:$C$47,0)),""))</f>
        <v/>
      </c>
      <c r="O108" s="12">
        <f>IF(OR(B108="",F108=""),"",IF(IFERROR(INDEX(Schools!$D$6:$F$15,MATCH(B108,Schools!$B$6:$B$15,0),MATCH(F108,Lists!$A$2:$A$4,0)),"No")="Yes","Yes","No"))</f>
        <v/>
      </c>
      <c r="P108" s="12">
        <f>IF(OR(N108="",F108=""),"n/a",IF(ISNUMBER(SEARCH(INDEX(Lists!$B$2:$B$4,MATCH(F108,Lists!$A$2:$A$4,0)),IFERROR(INDEX('EBI Reference'!$D$6:$D$47,MATCH(N108,'EBI Reference'!$A$6:$A$47,0)),""))),"Yes","No"))</f>
        <v/>
      </c>
      <c r="Q108" s="12">
        <f>IF(COUNTA(B108:M108)=0,"",IF(OR(B108="",C108="",D108="",F108="",H108="",I108=""),"Complete this line",IF(O108="No","Domain not selected for this school",IF(AND(E108&lt;&gt;"",LEFT(E108,4)&lt;&gt;"None",COUNTIFS(EBIs!$B$6:$B$45,B108,EBIs!$C$6:$C$45,E108)=0),"EBI not listed on EBIs tab",IF(P108="No","Domain does not match the EBI's menu domain",IF(I108="Existing level","Stop: existing cost (supplanting)",IF(J108="Food or meals","Stop: no food from IPG funds",IF(OR(ISNUMBER(SEARCH("gift card",D108)),ISNUMBER(SEARCH("cash",D108))),"Stop: no gift cards or cash from IPG funds",IF(AND(G108="Indirect cost",C108&lt;&gt;"District-level"),"Set the line level to District-level",IF(AND(G108="Student wages",J108&lt;&gt;"Student wages for paid work experience"),"Set the supplement risk to student wages",IF(AND(G108="Student recognition (non-cash)",J108&lt;&gt;"Student recognition (non-cash)"),"Set the supplement risk to student recognition",IF(J108="","Pick a supplement risk (or None identified)",IF(AND(I108="Expanded beyond current level",K108=""),"Name what the school received before IPG",IF(AND(J108&lt;&gt;"None identified",L108&lt;&gt;"Cleared"),"Open: supplement review","OK"))))))))))))))</f>
        <v/>
      </c>
    </row>
    <row r="109">
      <c r="A109" s="7" t="n">
        <v>104</v>
      </c>
      <c r="B109" s="10" t="n"/>
      <c r="C109" s="10" t="n"/>
      <c r="D109" s="10" t="n"/>
      <c r="E109" s="10" t="n"/>
      <c r="F109" s="10" t="n"/>
      <c r="G109" s="10" t="n"/>
      <c r="H109" s="11" t="n"/>
      <c r="I109" s="10" t="n"/>
      <c r="J109" s="10" t="n"/>
      <c r="K109" s="10" t="n"/>
      <c r="L109" s="10" t="n"/>
      <c r="M109" s="10" t="n"/>
      <c r="N109" s="12">
        <f>IF(OR(E109="",LEFT(E109,4)="None"),"",IFERROR(INDEX('EBI Reference'!$A$6:$A$47,MATCH(E109,'EBI Reference'!$C$6:$C$47,0)),""))</f>
        <v/>
      </c>
      <c r="O109" s="12">
        <f>IF(OR(B109="",F109=""),"",IF(IFERROR(INDEX(Schools!$D$6:$F$15,MATCH(B109,Schools!$B$6:$B$15,0),MATCH(F109,Lists!$A$2:$A$4,0)),"No")="Yes","Yes","No"))</f>
        <v/>
      </c>
      <c r="P109" s="12">
        <f>IF(OR(N109="",F109=""),"n/a",IF(ISNUMBER(SEARCH(INDEX(Lists!$B$2:$B$4,MATCH(F109,Lists!$A$2:$A$4,0)),IFERROR(INDEX('EBI Reference'!$D$6:$D$47,MATCH(N109,'EBI Reference'!$A$6:$A$47,0)),""))),"Yes","No"))</f>
        <v/>
      </c>
      <c r="Q109" s="12">
        <f>IF(COUNTA(B109:M109)=0,"",IF(OR(B109="",C109="",D109="",F109="",H109="",I109=""),"Complete this line",IF(O109="No","Domain not selected for this school",IF(AND(E109&lt;&gt;"",LEFT(E109,4)&lt;&gt;"None",COUNTIFS(EBIs!$B$6:$B$45,B109,EBIs!$C$6:$C$45,E109)=0),"EBI not listed on EBIs tab",IF(P109="No","Domain does not match the EBI's menu domain",IF(I109="Existing level","Stop: existing cost (supplanting)",IF(J109="Food or meals","Stop: no food from IPG funds",IF(OR(ISNUMBER(SEARCH("gift card",D109)),ISNUMBER(SEARCH("cash",D109))),"Stop: no gift cards or cash from IPG funds",IF(AND(G109="Indirect cost",C109&lt;&gt;"District-level"),"Set the line level to District-level",IF(AND(G109="Student wages",J109&lt;&gt;"Student wages for paid work experience"),"Set the supplement risk to student wages",IF(AND(G109="Student recognition (non-cash)",J109&lt;&gt;"Student recognition (non-cash)"),"Set the supplement risk to student recognition",IF(J109="","Pick a supplement risk (or None identified)",IF(AND(I109="Expanded beyond current level",K109=""),"Name what the school received before IPG",IF(AND(J109&lt;&gt;"None identified",L109&lt;&gt;"Cleared"),"Open: supplement review","OK"))))))))))))))</f>
        <v/>
      </c>
    </row>
    <row r="110">
      <c r="A110" s="7" t="n">
        <v>105</v>
      </c>
      <c r="B110" s="10" t="n"/>
      <c r="C110" s="10" t="n"/>
      <c r="D110" s="10" t="n"/>
      <c r="E110" s="10" t="n"/>
      <c r="F110" s="10" t="n"/>
      <c r="G110" s="10" t="n"/>
      <c r="H110" s="11" t="n"/>
      <c r="I110" s="10" t="n"/>
      <c r="J110" s="10" t="n"/>
      <c r="K110" s="10" t="n"/>
      <c r="L110" s="10" t="n"/>
      <c r="M110" s="10" t="n"/>
      <c r="N110" s="12">
        <f>IF(OR(E110="",LEFT(E110,4)="None"),"",IFERROR(INDEX('EBI Reference'!$A$6:$A$47,MATCH(E110,'EBI Reference'!$C$6:$C$47,0)),""))</f>
        <v/>
      </c>
      <c r="O110" s="12">
        <f>IF(OR(B110="",F110=""),"",IF(IFERROR(INDEX(Schools!$D$6:$F$15,MATCH(B110,Schools!$B$6:$B$15,0),MATCH(F110,Lists!$A$2:$A$4,0)),"No")="Yes","Yes","No"))</f>
        <v/>
      </c>
      <c r="P110" s="12">
        <f>IF(OR(N110="",F110=""),"n/a",IF(ISNUMBER(SEARCH(INDEX(Lists!$B$2:$B$4,MATCH(F110,Lists!$A$2:$A$4,0)),IFERROR(INDEX('EBI Reference'!$D$6:$D$47,MATCH(N110,'EBI Reference'!$A$6:$A$47,0)),""))),"Yes","No"))</f>
        <v/>
      </c>
      <c r="Q110" s="12">
        <f>IF(COUNTA(B110:M110)=0,"",IF(OR(B110="",C110="",D110="",F110="",H110="",I110=""),"Complete this line",IF(O110="No","Domain not selected for this school",IF(AND(E110&lt;&gt;"",LEFT(E110,4)&lt;&gt;"None",COUNTIFS(EBIs!$B$6:$B$45,B110,EBIs!$C$6:$C$45,E110)=0),"EBI not listed on EBIs tab",IF(P110="No","Domain does not match the EBI's menu domain",IF(I110="Existing level","Stop: existing cost (supplanting)",IF(J110="Food or meals","Stop: no food from IPG funds",IF(OR(ISNUMBER(SEARCH("gift card",D110)),ISNUMBER(SEARCH("cash",D110))),"Stop: no gift cards or cash from IPG funds",IF(AND(G110="Indirect cost",C110&lt;&gt;"District-level"),"Set the line level to District-level",IF(AND(G110="Student wages",J110&lt;&gt;"Student wages for paid work experience"),"Set the supplement risk to student wages",IF(AND(G110="Student recognition (non-cash)",J110&lt;&gt;"Student recognition (non-cash)"),"Set the supplement risk to student recognition",IF(J110="","Pick a supplement risk (or None identified)",IF(AND(I110="Expanded beyond current level",K110=""),"Name what the school received before IPG",IF(AND(J110&lt;&gt;"None identified",L110&lt;&gt;"Cleared"),"Open: supplement review","OK"))))))))))))))</f>
        <v/>
      </c>
    </row>
    <row r="111">
      <c r="A111" s="7" t="n">
        <v>106</v>
      </c>
      <c r="B111" s="10" t="n"/>
      <c r="C111" s="10" t="n"/>
      <c r="D111" s="10" t="n"/>
      <c r="E111" s="10" t="n"/>
      <c r="F111" s="10" t="n"/>
      <c r="G111" s="10" t="n"/>
      <c r="H111" s="11" t="n"/>
      <c r="I111" s="10" t="n"/>
      <c r="J111" s="10" t="n"/>
      <c r="K111" s="10" t="n"/>
      <c r="L111" s="10" t="n"/>
      <c r="M111" s="10" t="n"/>
      <c r="N111" s="12">
        <f>IF(OR(E111="",LEFT(E111,4)="None"),"",IFERROR(INDEX('EBI Reference'!$A$6:$A$47,MATCH(E111,'EBI Reference'!$C$6:$C$47,0)),""))</f>
        <v/>
      </c>
      <c r="O111" s="12">
        <f>IF(OR(B111="",F111=""),"",IF(IFERROR(INDEX(Schools!$D$6:$F$15,MATCH(B111,Schools!$B$6:$B$15,0),MATCH(F111,Lists!$A$2:$A$4,0)),"No")="Yes","Yes","No"))</f>
        <v/>
      </c>
      <c r="P111" s="12">
        <f>IF(OR(N111="",F111=""),"n/a",IF(ISNUMBER(SEARCH(INDEX(Lists!$B$2:$B$4,MATCH(F111,Lists!$A$2:$A$4,0)),IFERROR(INDEX('EBI Reference'!$D$6:$D$47,MATCH(N111,'EBI Reference'!$A$6:$A$47,0)),""))),"Yes","No"))</f>
        <v/>
      </c>
      <c r="Q111" s="12">
        <f>IF(COUNTA(B111:M111)=0,"",IF(OR(B111="",C111="",D111="",F111="",H111="",I111=""),"Complete this line",IF(O111="No","Domain not selected for this school",IF(AND(E111&lt;&gt;"",LEFT(E111,4)&lt;&gt;"None",COUNTIFS(EBIs!$B$6:$B$45,B111,EBIs!$C$6:$C$45,E111)=0),"EBI not listed on EBIs tab",IF(P111="No","Domain does not match the EBI's menu domain",IF(I111="Existing level","Stop: existing cost (supplanting)",IF(J111="Food or meals","Stop: no food from IPG funds",IF(OR(ISNUMBER(SEARCH("gift card",D111)),ISNUMBER(SEARCH("cash",D111))),"Stop: no gift cards or cash from IPG funds",IF(AND(G111="Indirect cost",C111&lt;&gt;"District-level"),"Set the line level to District-level",IF(AND(G111="Student wages",J111&lt;&gt;"Student wages for paid work experience"),"Set the supplement risk to student wages",IF(AND(G111="Student recognition (non-cash)",J111&lt;&gt;"Student recognition (non-cash)"),"Set the supplement risk to student recognition",IF(J111="","Pick a supplement risk (or None identified)",IF(AND(I111="Expanded beyond current level",K111=""),"Name what the school received before IPG",IF(AND(J111&lt;&gt;"None identified",L111&lt;&gt;"Cleared"),"Open: supplement review","OK"))))))))))))))</f>
        <v/>
      </c>
    </row>
    <row r="112">
      <c r="A112" s="7" t="n">
        <v>107</v>
      </c>
      <c r="B112" s="10" t="n"/>
      <c r="C112" s="10" t="n"/>
      <c r="D112" s="10" t="n"/>
      <c r="E112" s="10" t="n"/>
      <c r="F112" s="10" t="n"/>
      <c r="G112" s="10" t="n"/>
      <c r="H112" s="11" t="n"/>
      <c r="I112" s="10" t="n"/>
      <c r="J112" s="10" t="n"/>
      <c r="K112" s="10" t="n"/>
      <c r="L112" s="10" t="n"/>
      <c r="M112" s="10" t="n"/>
      <c r="N112" s="12">
        <f>IF(OR(E112="",LEFT(E112,4)="None"),"",IFERROR(INDEX('EBI Reference'!$A$6:$A$47,MATCH(E112,'EBI Reference'!$C$6:$C$47,0)),""))</f>
        <v/>
      </c>
      <c r="O112" s="12">
        <f>IF(OR(B112="",F112=""),"",IF(IFERROR(INDEX(Schools!$D$6:$F$15,MATCH(B112,Schools!$B$6:$B$15,0),MATCH(F112,Lists!$A$2:$A$4,0)),"No")="Yes","Yes","No"))</f>
        <v/>
      </c>
      <c r="P112" s="12">
        <f>IF(OR(N112="",F112=""),"n/a",IF(ISNUMBER(SEARCH(INDEX(Lists!$B$2:$B$4,MATCH(F112,Lists!$A$2:$A$4,0)),IFERROR(INDEX('EBI Reference'!$D$6:$D$47,MATCH(N112,'EBI Reference'!$A$6:$A$47,0)),""))),"Yes","No"))</f>
        <v/>
      </c>
      <c r="Q112" s="12">
        <f>IF(COUNTA(B112:M112)=0,"",IF(OR(B112="",C112="",D112="",F112="",H112="",I112=""),"Complete this line",IF(O112="No","Domain not selected for this school",IF(AND(E112&lt;&gt;"",LEFT(E112,4)&lt;&gt;"None",COUNTIFS(EBIs!$B$6:$B$45,B112,EBIs!$C$6:$C$45,E112)=0),"EBI not listed on EBIs tab",IF(P112="No","Domain does not match the EBI's menu domain",IF(I112="Existing level","Stop: existing cost (supplanting)",IF(J112="Food or meals","Stop: no food from IPG funds",IF(OR(ISNUMBER(SEARCH("gift card",D112)),ISNUMBER(SEARCH("cash",D112))),"Stop: no gift cards or cash from IPG funds",IF(AND(G112="Indirect cost",C112&lt;&gt;"District-level"),"Set the line level to District-level",IF(AND(G112="Student wages",J112&lt;&gt;"Student wages for paid work experience"),"Set the supplement risk to student wages",IF(AND(G112="Student recognition (non-cash)",J112&lt;&gt;"Student recognition (non-cash)"),"Set the supplement risk to student recognition",IF(J112="","Pick a supplement risk (or None identified)",IF(AND(I112="Expanded beyond current level",K112=""),"Name what the school received before IPG",IF(AND(J112&lt;&gt;"None identified",L112&lt;&gt;"Cleared"),"Open: supplement review","OK"))))))))))))))</f>
        <v/>
      </c>
    </row>
    <row r="113">
      <c r="A113" s="7" t="n">
        <v>108</v>
      </c>
      <c r="B113" s="10" t="n"/>
      <c r="C113" s="10" t="n"/>
      <c r="D113" s="10" t="n"/>
      <c r="E113" s="10" t="n"/>
      <c r="F113" s="10" t="n"/>
      <c r="G113" s="10" t="n"/>
      <c r="H113" s="11" t="n"/>
      <c r="I113" s="10" t="n"/>
      <c r="J113" s="10" t="n"/>
      <c r="K113" s="10" t="n"/>
      <c r="L113" s="10" t="n"/>
      <c r="M113" s="10" t="n"/>
      <c r="N113" s="12">
        <f>IF(OR(E113="",LEFT(E113,4)="None"),"",IFERROR(INDEX('EBI Reference'!$A$6:$A$47,MATCH(E113,'EBI Reference'!$C$6:$C$47,0)),""))</f>
        <v/>
      </c>
      <c r="O113" s="12">
        <f>IF(OR(B113="",F113=""),"",IF(IFERROR(INDEX(Schools!$D$6:$F$15,MATCH(B113,Schools!$B$6:$B$15,0),MATCH(F113,Lists!$A$2:$A$4,0)),"No")="Yes","Yes","No"))</f>
        <v/>
      </c>
      <c r="P113" s="12">
        <f>IF(OR(N113="",F113=""),"n/a",IF(ISNUMBER(SEARCH(INDEX(Lists!$B$2:$B$4,MATCH(F113,Lists!$A$2:$A$4,0)),IFERROR(INDEX('EBI Reference'!$D$6:$D$47,MATCH(N113,'EBI Reference'!$A$6:$A$47,0)),""))),"Yes","No"))</f>
        <v/>
      </c>
      <c r="Q113" s="12">
        <f>IF(COUNTA(B113:M113)=0,"",IF(OR(B113="",C113="",D113="",F113="",H113="",I113=""),"Complete this line",IF(O113="No","Domain not selected for this school",IF(AND(E113&lt;&gt;"",LEFT(E113,4)&lt;&gt;"None",COUNTIFS(EBIs!$B$6:$B$45,B113,EBIs!$C$6:$C$45,E113)=0),"EBI not listed on EBIs tab",IF(P113="No","Domain does not match the EBI's menu domain",IF(I113="Existing level","Stop: existing cost (supplanting)",IF(J113="Food or meals","Stop: no food from IPG funds",IF(OR(ISNUMBER(SEARCH("gift card",D113)),ISNUMBER(SEARCH("cash",D113))),"Stop: no gift cards or cash from IPG funds",IF(AND(G113="Indirect cost",C113&lt;&gt;"District-level"),"Set the line level to District-level",IF(AND(G113="Student wages",J113&lt;&gt;"Student wages for paid work experience"),"Set the supplement risk to student wages",IF(AND(G113="Student recognition (non-cash)",J113&lt;&gt;"Student recognition (non-cash)"),"Set the supplement risk to student recognition",IF(J113="","Pick a supplement risk (or None identified)",IF(AND(I113="Expanded beyond current level",K113=""),"Name what the school received before IPG",IF(AND(J113&lt;&gt;"None identified",L113&lt;&gt;"Cleared"),"Open: supplement review","OK"))))))))))))))</f>
        <v/>
      </c>
    </row>
    <row r="114">
      <c r="A114" s="7" t="n">
        <v>109</v>
      </c>
      <c r="B114" s="10" t="n"/>
      <c r="C114" s="10" t="n"/>
      <c r="D114" s="10" t="n"/>
      <c r="E114" s="10" t="n"/>
      <c r="F114" s="10" t="n"/>
      <c r="G114" s="10" t="n"/>
      <c r="H114" s="11" t="n"/>
      <c r="I114" s="10" t="n"/>
      <c r="J114" s="10" t="n"/>
      <c r="K114" s="10" t="n"/>
      <c r="L114" s="10" t="n"/>
      <c r="M114" s="10" t="n"/>
      <c r="N114" s="12">
        <f>IF(OR(E114="",LEFT(E114,4)="None"),"",IFERROR(INDEX('EBI Reference'!$A$6:$A$47,MATCH(E114,'EBI Reference'!$C$6:$C$47,0)),""))</f>
        <v/>
      </c>
      <c r="O114" s="12">
        <f>IF(OR(B114="",F114=""),"",IF(IFERROR(INDEX(Schools!$D$6:$F$15,MATCH(B114,Schools!$B$6:$B$15,0),MATCH(F114,Lists!$A$2:$A$4,0)),"No")="Yes","Yes","No"))</f>
        <v/>
      </c>
      <c r="P114" s="12">
        <f>IF(OR(N114="",F114=""),"n/a",IF(ISNUMBER(SEARCH(INDEX(Lists!$B$2:$B$4,MATCH(F114,Lists!$A$2:$A$4,0)),IFERROR(INDEX('EBI Reference'!$D$6:$D$47,MATCH(N114,'EBI Reference'!$A$6:$A$47,0)),""))),"Yes","No"))</f>
        <v/>
      </c>
      <c r="Q114" s="12">
        <f>IF(COUNTA(B114:M114)=0,"",IF(OR(B114="",C114="",D114="",F114="",H114="",I114=""),"Complete this line",IF(O114="No","Domain not selected for this school",IF(AND(E114&lt;&gt;"",LEFT(E114,4)&lt;&gt;"None",COUNTIFS(EBIs!$B$6:$B$45,B114,EBIs!$C$6:$C$45,E114)=0),"EBI not listed on EBIs tab",IF(P114="No","Domain does not match the EBI's menu domain",IF(I114="Existing level","Stop: existing cost (supplanting)",IF(J114="Food or meals","Stop: no food from IPG funds",IF(OR(ISNUMBER(SEARCH("gift card",D114)),ISNUMBER(SEARCH("cash",D114))),"Stop: no gift cards or cash from IPG funds",IF(AND(G114="Indirect cost",C114&lt;&gt;"District-level"),"Set the line level to District-level",IF(AND(G114="Student wages",J114&lt;&gt;"Student wages for paid work experience"),"Set the supplement risk to student wages",IF(AND(G114="Student recognition (non-cash)",J114&lt;&gt;"Student recognition (non-cash)"),"Set the supplement risk to student recognition",IF(J114="","Pick a supplement risk (or None identified)",IF(AND(I114="Expanded beyond current level",K114=""),"Name what the school received before IPG",IF(AND(J114&lt;&gt;"None identified",L114&lt;&gt;"Cleared"),"Open: supplement review","OK"))))))))))))))</f>
        <v/>
      </c>
    </row>
    <row r="115">
      <c r="A115" s="7" t="n">
        <v>110</v>
      </c>
      <c r="B115" s="10" t="n"/>
      <c r="C115" s="10" t="n"/>
      <c r="D115" s="10" t="n"/>
      <c r="E115" s="10" t="n"/>
      <c r="F115" s="10" t="n"/>
      <c r="G115" s="10" t="n"/>
      <c r="H115" s="11" t="n"/>
      <c r="I115" s="10" t="n"/>
      <c r="J115" s="10" t="n"/>
      <c r="K115" s="10" t="n"/>
      <c r="L115" s="10" t="n"/>
      <c r="M115" s="10" t="n"/>
      <c r="N115" s="12">
        <f>IF(OR(E115="",LEFT(E115,4)="None"),"",IFERROR(INDEX('EBI Reference'!$A$6:$A$47,MATCH(E115,'EBI Reference'!$C$6:$C$47,0)),""))</f>
        <v/>
      </c>
      <c r="O115" s="12">
        <f>IF(OR(B115="",F115=""),"",IF(IFERROR(INDEX(Schools!$D$6:$F$15,MATCH(B115,Schools!$B$6:$B$15,0),MATCH(F115,Lists!$A$2:$A$4,0)),"No")="Yes","Yes","No"))</f>
        <v/>
      </c>
      <c r="P115" s="12">
        <f>IF(OR(N115="",F115=""),"n/a",IF(ISNUMBER(SEARCH(INDEX(Lists!$B$2:$B$4,MATCH(F115,Lists!$A$2:$A$4,0)),IFERROR(INDEX('EBI Reference'!$D$6:$D$47,MATCH(N115,'EBI Reference'!$A$6:$A$47,0)),""))),"Yes","No"))</f>
        <v/>
      </c>
      <c r="Q115" s="12">
        <f>IF(COUNTA(B115:M115)=0,"",IF(OR(B115="",C115="",D115="",F115="",H115="",I115=""),"Complete this line",IF(O115="No","Domain not selected for this school",IF(AND(E115&lt;&gt;"",LEFT(E115,4)&lt;&gt;"None",COUNTIFS(EBIs!$B$6:$B$45,B115,EBIs!$C$6:$C$45,E115)=0),"EBI not listed on EBIs tab",IF(P115="No","Domain does not match the EBI's menu domain",IF(I115="Existing level","Stop: existing cost (supplanting)",IF(J115="Food or meals","Stop: no food from IPG funds",IF(OR(ISNUMBER(SEARCH("gift card",D115)),ISNUMBER(SEARCH("cash",D115))),"Stop: no gift cards or cash from IPG funds",IF(AND(G115="Indirect cost",C115&lt;&gt;"District-level"),"Set the line level to District-level",IF(AND(G115="Student wages",J115&lt;&gt;"Student wages for paid work experience"),"Set the supplement risk to student wages",IF(AND(G115="Student recognition (non-cash)",J115&lt;&gt;"Student recognition (non-cash)"),"Set the supplement risk to student recognition",IF(J115="","Pick a supplement risk (or None identified)",IF(AND(I115="Expanded beyond current level",K115=""),"Name what the school received before IPG",IF(AND(J115&lt;&gt;"None identified",L115&lt;&gt;"Cleared"),"Open: supplement review","OK"))))))))))))))</f>
        <v/>
      </c>
    </row>
    <row r="116">
      <c r="A116" s="7" t="n">
        <v>111</v>
      </c>
      <c r="B116" s="10" t="n"/>
      <c r="C116" s="10" t="n"/>
      <c r="D116" s="10" t="n"/>
      <c r="E116" s="10" t="n"/>
      <c r="F116" s="10" t="n"/>
      <c r="G116" s="10" t="n"/>
      <c r="H116" s="11" t="n"/>
      <c r="I116" s="10" t="n"/>
      <c r="J116" s="10" t="n"/>
      <c r="K116" s="10" t="n"/>
      <c r="L116" s="10" t="n"/>
      <c r="M116" s="10" t="n"/>
      <c r="N116" s="12">
        <f>IF(OR(E116="",LEFT(E116,4)="None"),"",IFERROR(INDEX('EBI Reference'!$A$6:$A$47,MATCH(E116,'EBI Reference'!$C$6:$C$47,0)),""))</f>
        <v/>
      </c>
      <c r="O116" s="12">
        <f>IF(OR(B116="",F116=""),"",IF(IFERROR(INDEX(Schools!$D$6:$F$15,MATCH(B116,Schools!$B$6:$B$15,0),MATCH(F116,Lists!$A$2:$A$4,0)),"No")="Yes","Yes","No"))</f>
        <v/>
      </c>
      <c r="P116" s="12">
        <f>IF(OR(N116="",F116=""),"n/a",IF(ISNUMBER(SEARCH(INDEX(Lists!$B$2:$B$4,MATCH(F116,Lists!$A$2:$A$4,0)),IFERROR(INDEX('EBI Reference'!$D$6:$D$47,MATCH(N116,'EBI Reference'!$A$6:$A$47,0)),""))),"Yes","No"))</f>
        <v/>
      </c>
      <c r="Q116" s="12">
        <f>IF(COUNTA(B116:M116)=0,"",IF(OR(B116="",C116="",D116="",F116="",H116="",I116=""),"Complete this line",IF(O116="No","Domain not selected for this school",IF(AND(E116&lt;&gt;"",LEFT(E116,4)&lt;&gt;"None",COUNTIFS(EBIs!$B$6:$B$45,B116,EBIs!$C$6:$C$45,E116)=0),"EBI not listed on EBIs tab",IF(P116="No","Domain does not match the EBI's menu domain",IF(I116="Existing level","Stop: existing cost (supplanting)",IF(J116="Food or meals","Stop: no food from IPG funds",IF(OR(ISNUMBER(SEARCH("gift card",D116)),ISNUMBER(SEARCH("cash",D116))),"Stop: no gift cards or cash from IPG funds",IF(AND(G116="Indirect cost",C116&lt;&gt;"District-level"),"Set the line level to District-level",IF(AND(G116="Student wages",J116&lt;&gt;"Student wages for paid work experience"),"Set the supplement risk to student wages",IF(AND(G116="Student recognition (non-cash)",J116&lt;&gt;"Student recognition (non-cash)"),"Set the supplement risk to student recognition",IF(J116="","Pick a supplement risk (or None identified)",IF(AND(I116="Expanded beyond current level",K116=""),"Name what the school received before IPG",IF(AND(J116&lt;&gt;"None identified",L116&lt;&gt;"Cleared"),"Open: supplement review","OK"))))))))))))))</f>
        <v/>
      </c>
    </row>
    <row r="117">
      <c r="A117" s="7" t="n">
        <v>112</v>
      </c>
      <c r="B117" s="10" t="n"/>
      <c r="C117" s="10" t="n"/>
      <c r="D117" s="10" t="n"/>
      <c r="E117" s="10" t="n"/>
      <c r="F117" s="10" t="n"/>
      <c r="G117" s="10" t="n"/>
      <c r="H117" s="11" t="n"/>
      <c r="I117" s="10" t="n"/>
      <c r="J117" s="10" t="n"/>
      <c r="K117" s="10" t="n"/>
      <c r="L117" s="10" t="n"/>
      <c r="M117" s="10" t="n"/>
      <c r="N117" s="12">
        <f>IF(OR(E117="",LEFT(E117,4)="None"),"",IFERROR(INDEX('EBI Reference'!$A$6:$A$47,MATCH(E117,'EBI Reference'!$C$6:$C$47,0)),""))</f>
        <v/>
      </c>
      <c r="O117" s="12">
        <f>IF(OR(B117="",F117=""),"",IF(IFERROR(INDEX(Schools!$D$6:$F$15,MATCH(B117,Schools!$B$6:$B$15,0),MATCH(F117,Lists!$A$2:$A$4,0)),"No")="Yes","Yes","No"))</f>
        <v/>
      </c>
      <c r="P117" s="12">
        <f>IF(OR(N117="",F117=""),"n/a",IF(ISNUMBER(SEARCH(INDEX(Lists!$B$2:$B$4,MATCH(F117,Lists!$A$2:$A$4,0)),IFERROR(INDEX('EBI Reference'!$D$6:$D$47,MATCH(N117,'EBI Reference'!$A$6:$A$47,0)),""))),"Yes","No"))</f>
        <v/>
      </c>
      <c r="Q117" s="12">
        <f>IF(COUNTA(B117:M117)=0,"",IF(OR(B117="",C117="",D117="",F117="",H117="",I117=""),"Complete this line",IF(O117="No","Domain not selected for this school",IF(AND(E117&lt;&gt;"",LEFT(E117,4)&lt;&gt;"None",COUNTIFS(EBIs!$B$6:$B$45,B117,EBIs!$C$6:$C$45,E117)=0),"EBI not listed on EBIs tab",IF(P117="No","Domain does not match the EBI's menu domain",IF(I117="Existing level","Stop: existing cost (supplanting)",IF(J117="Food or meals","Stop: no food from IPG funds",IF(OR(ISNUMBER(SEARCH("gift card",D117)),ISNUMBER(SEARCH("cash",D117))),"Stop: no gift cards or cash from IPG funds",IF(AND(G117="Indirect cost",C117&lt;&gt;"District-level"),"Set the line level to District-level",IF(AND(G117="Student wages",J117&lt;&gt;"Student wages for paid work experience"),"Set the supplement risk to student wages",IF(AND(G117="Student recognition (non-cash)",J117&lt;&gt;"Student recognition (non-cash)"),"Set the supplement risk to student recognition",IF(J117="","Pick a supplement risk (or None identified)",IF(AND(I117="Expanded beyond current level",K117=""),"Name what the school received before IPG",IF(AND(J117&lt;&gt;"None identified",L117&lt;&gt;"Cleared"),"Open: supplement review","OK"))))))))))))))</f>
        <v/>
      </c>
    </row>
    <row r="118">
      <c r="A118" s="7" t="n">
        <v>113</v>
      </c>
      <c r="B118" s="10" t="n"/>
      <c r="C118" s="10" t="n"/>
      <c r="D118" s="10" t="n"/>
      <c r="E118" s="10" t="n"/>
      <c r="F118" s="10" t="n"/>
      <c r="G118" s="10" t="n"/>
      <c r="H118" s="11" t="n"/>
      <c r="I118" s="10" t="n"/>
      <c r="J118" s="10" t="n"/>
      <c r="K118" s="10" t="n"/>
      <c r="L118" s="10" t="n"/>
      <c r="M118" s="10" t="n"/>
      <c r="N118" s="12">
        <f>IF(OR(E118="",LEFT(E118,4)="None"),"",IFERROR(INDEX('EBI Reference'!$A$6:$A$47,MATCH(E118,'EBI Reference'!$C$6:$C$47,0)),""))</f>
        <v/>
      </c>
      <c r="O118" s="12">
        <f>IF(OR(B118="",F118=""),"",IF(IFERROR(INDEX(Schools!$D$6:$F$15,MATCH(B118,Schools!$B$6:$B$15,0),MATCH(F118,Lists!$A$2:$A$4,0)),"No")="Yes","Yes","No"))</f>
        <v/>
      </c>
      <c r="P118" s="12">
        <f>IF(OR(N118="",F118=""),"n/a",IF(ISNUMBER(SEARCH(INDEX(Lists!$B$2:$B$4,MATCH(F118,Lists!$A$2:$A$4,0)),IFERROR(INDEX('EBI Reference'!$D$6:$D$47,MATCH(N118,'EBI Reference'!$A$6:$A$47,0)),""))),"Yes","No"))</f>
        <v/>
      </c>
      <c r="Q118" s="12">
        <f>IF(COUNTA(B118:M118)=0,"",IF(OR(B118="",C118="",D118="",F118="",H118="",I118=""),"Complete this line",IF(O118="No","Domain not selected for this school",IF(AND(E118&lt;&gt;"",LEFT(E118,4)&lt;&gt;"None",COUNTIFS(EBIs!$B$6:$B$45,B118,EBIs!$C$6:$C$45,E118)=0),"EBI not listed on EBIs tab",IF(P118="No","Domain does not match the EBI's menu domain",IF(I118="Existing level","Stop: existing cost (supplanting)",IF(J118="Food or meals","Stop: no food from IPG funds",IF(OR(ISNUMBER(SEARCH("gift card",D118)),ISNUMBER(SEARCH("cash",D118))),"Stop: no gift cards or cash from IPG funds",IF(AND(G118="Indirect cost",C118&lt;&gt;"District-level"),"Set the line level to District-level",IF(AND(G118="Student wages",J118&lt;&gt;"Student wages for paid work experience"),"Set the supplement risk to student wages",IF(AND(G118="Student recognition (non-cash)",J118&lt;&gt;"Student recognition (non-cash)"),"Set the supplement risk to student recognition",IF(J118="","Pick a supplement risk (or None identified)",IF(AND(I118="Expanded beyond current level",K118=""),"Name what the school received before IPG",IF(AND(J118&lt;&gt;"None identified",L118&lt;&gt;"Cleared"),"Open: supplement review","OK"))))))))))))))</f>
        <v/>
      </c>
    </row>
    <row r="119">
      <c r="A119" s="7" t="n">
        <v>114</v>
      </c>
      <c r="B119" s="10" t="n"/>
      <c r="C119" s="10" t="n"/>
      <c r="D119" s="10" t="n"/>
      <c r="E119" s="10" t="n"/>
      <c r="F119" s="10" t="n"/>
      <c r="G119" s="10" t="n"/>
      <c r="H119" s="11" t="n"/>
      <c r="I119" s="10" t="n"/>
      <c r="J119" s="10" t="n"/>
      <c r="K119" s="10" t="n"/>
      <c r="L119" s="10" t="n"/>
      <c r="M119" s="10" t="n"/>
      <c r="N119" s="12">
        <f>IF(OR(E119="",LEFT(E119,4)="None"),"",IFERROR(INDEX('EBI Reference'!$A$6:$A$47,MATCH(E119,'EBI Reference'!$C$6:$C$47,0)),""))</f>
        <v/>
      </c>
      <c r="O119" s="12">
        <f>IF(OR(B119="",F119=""),"",IF(IFERROR(INDEX(Schools!$D$6:$F$15,MATCH(B119,Schools!$B$6:$B$15,0),MATCH(F119,Lists!$A$2:$A$4,0)),"No")="Yes","Yes","No"))</f>
        <v/>
      </c>
      <c r="P119" s="12">
        <f>IF(OR(N119="",F119=""),"n/a",IF(ISNUMBER(SEARCH(INDEX(Lists!$B$2:$B$4,MATCH(F119,Lists!$A$2:$A$4,0)),IFERROR(INDEX('EBI Reference'!$D$6:$D$47,MATCH(N119,'EBI Reference'!$A$6:$A$47,0)),""))),"Yes","No"))</f>
        <v/>
      </c>
      <c r="Q119" s="12">
        <f>IF(COUNTA(B119:M119)=0,"",IF(OR(B119="",C119="",D119="",F119="",H119="",I119=""),"Complete this line",IF(O119="No","Domain not selected for this school",IF(AND(E119&lt;&gt;"",LEFT(E119,4)&lt;&gt;"None",COUNTIFS(EBIs!$B$6:$B$45,B119,EBIs!$C$6:$C$45,E119)=0),"EBI not listed on EBIs tab",IF(P119="No","Domain does not match the EBI's menu domain",IF(I119="Existing level","Stop: existing cost (supplanting)",IF(J119="Food or meals","Stop: no food from IPG funds",IF(OR(ISNUMBER(SEARCH("gift card",D119)),ISNUMBER(SEARCH("cash",D119))),"Stop: no gift cards or cash from IPG funds",IF(AND(G119="Indirect cost",C119&lt;&gt;"District-level"),"Set the line level to District-level",IF(AND(G119="Student wages",J119&lt;&gt;"Student wages for paid work experience"),"Set the supplement risk to student wages",IF(AND(G119="Student recognition (non-cash)",J119&lt;&gt;"Student recognition (non-cash)"),"Set the supplement risk to student recognition",IF(J119="","Pick a supplement risk (or None identified)",IF(AND(I119="Expanded beyond current level",K119=""),"Name what the school received before IPG",IF(AND(J119&lt;&gt;"None identified",L119&lt;&gt;"Cleared"),"Open: supplement review","OK"))))))))))))))</f>
        <v/>
      </c>
    </row>
    <row r="120">
      <c r="A120" s="7" t="n">
        <v>115</v>
      </c>
      <c r="B120" s="10" t="n"/>
      <c r="C120" s="10" t="n"/>
      <c r="D120" s="10" t="n"/>
      <c r="E120" s="10" t="n"/>
      <c r="F120" s="10" t="n"/>
      <c r="G120" s="10" t="n"/>
      <c r="H120" s="11" t="n"/>
      <c r="I120" s="10" t="n"/>
      <c r="J120" s="10" t="n"/>
      <c r="K120" s="10" t="n"/>
      <c r="L120" s="10" t="n"/>
      <c r="M120" s="10" t="n"/>
      <c r="N120" s="12">
        <f>IF(OR(E120="",LEFT(E120,4)="None"),"",IFERROR(INDEX('EBI Reference'!$A$6:$A$47,MATCH(E120,'EBI Reference'!$C$6:$C$47,0)),""))</f>
        <v/>
      </c>
      <c r="O120" s="12">
        <f>IF(OR(B120="",F120=""),"",IF(IFERROR(INDEX(Schools!$D$6:$F$15,MATCH(B120,Schools!$B$6:$B$15,0),MATCH(F120,Lists!$A$2:$A$4,0)),"No")="Yes","Yes","No"))</f>
        <v/>
      </c>
      <c r="P120" s="12">
        <f>IF(OR(N120="",F120=""),"n/a",IF(ISNUMBER(SEARCH(INDEX(Lists!$B$2:$B$4,MATCH(F120,Lists!$A$2:$A$4,0)),IFERROR(INDEX('EBI Reference'!$D$6:$D$47,MATCH(N120,'EBI Reference'!$A$6:$A$47,0)),""))),"Yes","No"))</f>
        <v/>
      </c>
      <c r="Q120" s="12">
        <f>IF(COUNTA(B120:M120)=0,"",IF(OR(B120="",C120="",D120="",F120="",H120="",I120=""),"Complete this line",IF(O120="No","Domain not selected for this school",IF(AND(E120&lt;&gt;"",LEFT(E120,4)&lt;&gt;"None",COUNTIFS(EBIs!$B$6:$B$45,B120,EBIs!$C$6:$C$45,E120)=0),"EBI not listed on EBIs tab",IF(P120="No","Domain does not match the EBI's menu domain",IF(I120="Existing level","Stop: existing cost (supplanting)",IF(J120="Food or meals","Stop: no food from IPG funds",IF(OR(ISNUMBER(SEARCH("gift card",D120)),ISNUMBER(SEARCH("cash",D120))),"Stop: no gift cards or cash from IPG funds",IF(AND(G120="Indirect cost",C120&lt;&gt;"District-level"),"Set the line level to District-level",IF(AND(G120="Student wages",J120&lt;&gt;"Student wages for paid work experience"),"Set the supplement risk to student wages",IF(AND(G120="Student recognition (non-cash)",J120&lt;&gt;"Student recognition (non-cash)"),"Set the supplement risk to student recognition",IF(J120="","Pick a supplement risk (or None identified)",IF(AND(I120="Expanded beyond current level",K120=""),"Name what the school received before IPG",IF(AND(J120&lt;&gt;"None identified",L120&lt;&gt;"Cleared"),"Open: supplement review","OK"))))))))))))))</f>
        <v/>
      </c>
    </row>
    <row r="121">
      <c r="A121" s="7" t="n">
        <v>116</v>
      </c>
      <c r="B121" s="10" t="n"/>
      <c r="C121" s="10" t="n"/>
      <c r="D121" s="10" t="n"/>
      <c r="E121" s="10" t="n"/>
      <c r="F121" s="10" t="n"/>
      <c r="G121" s="10" t="n"/>
      <c r="H121" s="11" t="n"/>
      <c r="I121" s="10" t="n"/>
      <c r="J121" s="10" t="n"/>
      <c r="K121" s="10" t="n"/>
      <c r="L121" s="10" t="n"/>
      <c r="M121" s="10" t="n"/>
      <c r="N121" s="12">
        <f>IF(OR(E121="",LEFT(E121,4)="None"),"",IFERROR(INDEX('EBI Reference'!$A$6:$A$47,MATCH(E121,'EBI Reference'!$C$6:$C$47,0)),""))</f>
        <v/>
      </c>
      <c r="O121" s="12">
        <f>IF(OR(B121="",F121=""),"",IF(IFERROR(INDEX(Schools!$D$6:$F$15,MATCH(B121,Schools!$B$6:$B$15,0),MATCH(F121,Lists!$A$2:$A$4,0)),"No")="Yes","Yes","No"))</f>
        <v/>
      </c>
      <c r="P121" s="12">
        <f>IF(OR(N121="",F121=""),"n/a",IF(ISNUMBER(SEARCH(INDEX(Lists!$B$2:$B$4,MATCH(F121,Lists!$A$2:$A$4,0)),IFERROR(INDEX('EBI Reference'!$D$6:$D$47,MATCH(N121,'EBI Reference'!$A$6:$A$47,0)),""))),"Yes","No"))</f>
        <v/>
      </c>
      <c r="Q121" s="12">
        <f>IF(COUNTA(B121:M121)=0,"",IF(OR(B121="",C121="",D121="",F121="",H121="",I121=""),"Complete this line",IF(O121="No","Domain not selected for this school",IF(AND(E121&lt;&gt;"",LEFT(E121,4)&lt;&gt;"None",COUNTIFS(EBIs!$B$6:$B$45,B121,EBIs!$C$6:$C$45,E121)=0),"EBI not listed on EBIs tab",IF(P121="No","Domain does not match the EBI's menu domain",IF(I121="Existing level","Stop: existing cost (supplanting)",IF(J121="Food or meals","Stop: no food from IPG funds",IF(OR(ISNUMBER(SEARCH("gift card",D121)),ISNUMBER(SEARCH("cash",D121))),"Stop: no gift cards or cash from IPG funds",IF(AND(G121="Indirect cost",C121&lt;&gt;"District-level"),"Set the line level to District-level",IF(AND(G121="Student wages",J121&lt;&gt;"Student wages for paid work experience"),"Set the supplement risk to student wages",IF(AND(G121="Student recognition (non-cash)",J121&lt;&gt;"Student recognition (non-cash)"),"Set the supplement risk to student recognition",IF(J121="","Pick a supplement risk (or None identified)",IF(AND(I121="Expanded beyond current level",K121=""),"Name what the school received before IPG",IF(AND(J121&lt;&gt;"None identified",L121&lt;&gt;"Cleared"),"Open: supplement review","OK"))))))))))))))</f>
        <v/>
      </c>
    </row>
    <row r="122">
      <c r="A122" s="7" t="n">
        <v>117</v>
      </c>
      <c r="B122" s="10" t="n"/>
      <c r="C122" s="10" t="n"/>
      <c r="D122" s="10" t="n"/>
      <c r="E122" s="10" t="n"/>
      <c r="F122" s="10" t="n"/>
      <c r="G122" s="10" t="n"/>
      <c r="H122" s="11" t="n"/>
      <c r="I122" s="10" t="n"/>
      <c r="J122" s="10" t="n"/>
      <c r="K122" s="10" t="n"/>
      <c r="L122" s="10" t="n"/>
      <c r="M122" s="10" t="n"/>
      <c r="N122" s="12">
        <f>IF(OR(E122="",LEFT(E122,4)="None"),"",IFERROR(INDEX('EBI Reference'!$A$6:$A$47,MATCH(E122,'EBI Reference'!$C$6:$C$47,0)),""))</f>
        <v/>
      </c>
      <c r="O122" s="12">
        <f>IF(OR(B122="",F122=""),"",IF(IFERROR(INDEX(Schools!$D$6:$F$15,MATCH(B122,Schools!$B$6:$B$15,0),MATCH(F122,Lists!$A$2:$A$4,0)),"No")="Yes","Yes","No"))</f>
        <v/>
      </c>
      <c r="P122" s="12">
        <f>IF(OR(N122="",F122=""),"n/a",IF(ISNUMBER(SEARCH(INDEX(Lists!$B$2:$B$4,MATCH(F122,Lists!$A$2:$A$4,0)),IFERROR(INDEX('EBI Reference'!$D$6:$D$47,MATCH(N122,'EBI Reference'!$A$6:$A$47,0)),""))),"Yes","No"))</f>
        <v/>
      </c>
      <c r="Q122" s="12">
        <f>IF(COUNTA(B122:M122)=0,"",IF(OR(B122="",C122="",D122="",F122="",H122="",I122=""),"Complete this line",IF(O122="No","Domain not selected for this school",IF(AND(E122&lt;&gt;"",LEFT(E122,4)&lt;&gt;"None",COUNTIFS(EBIs!$B$6:$B$45,B122,EBIs!$C$6:$C$45,E122)=0),"EBI not listed on EBIs tab",IF(P122="No","Domain does not match the EBI's menu domain",IF(I122="Existing level","Stop: existing cost (supplanting)",IF(J122="Food or meals","Stop: no food from IPG funds",IF(OR(ISNUMBER(SEARCH("gift card",D122)),ISNUMBER(SEARCH("cash",D122))),"Stop: no gift cards or cash from IPG funds",IF(AND(G122="Indirect cost",C122&lt;&gt;"District-level"),"Set the line level to District-level",IF(AND(G122="Student wages",J122&lt;&gt;"Student wages for paid work experience"),"Set the supplement risk to student wages",IF(AND(G122="Student recognition (non-cash)",J122&lt;&gt;"Student recognition (non-cash)"),"Set the supplement risk to student recognition",IF(J122="","Pick a supplement risk (or None identified)",IF(AND(I122="Expanded beyond current level",K122=""),"Name what the school received before IPG",IF(AND(J122&lt;&gt;"None identified",L122&lt;&gt;"Cleared"),"Open: supplement review","OK"))))))))))))))</f>
        <v/>
      </c>
    </row>
    <row r="123">
      <c r="A123" s="7" t="n">
        <v>118</v>
      </c>
      <c r="B123" s="10" t="n"/>
      <c r="C123" s="10" t="n"/>
      <c r="D123" s="10" t="n"/>
      <c r="E123" s="10" t="n"/>
      <c r="F123" s="10" t="n"/>
      <c r="G123" s="10" t="n"/>
      <c r="H123" s="11" t="n"/>
      <c r="I123" s="10" t="n"/>
      <c r="J123" s="10" t="n"/>
      <c r="K123" s="10" t="n"/>
      <c r="L123" s="10" t="n"/>
      <c r="M123" s="10" t="n"/>
      <c r="N123" s="12">
        <f>IF(OR(E123="",LEFT(E123,4)="None"),"",IFERROR(INDEX('EBI Reference'!$A$6:$A$47,MATCH(E123,'EBI Reference'!$C$6:$C$47,0)),""))</f>
        <v/>
      </c>
      <c r="O123" s="12">
        <f>IF(OR(B123="",F123=""),"",IF(IFERROR(INDEX(Schools!$D$6:$F$15,MATCH(B123,Schools!$B$6:$B$15,0),MATCH(F123,Lists!$A$2:$A$4,0)),"No")="Yes","Yes","No"))</f>
        <v/>
      </c>
      <c r="P123" s="12">
        <f>IF(OR(N123="",F123=""),"n/a",IF(ISNUMBER(SEARCH(INDEX(Lists!$B$2:$B$4,MATCH(F123,Lists!$A$2:$A$4,0)),IFERROR(INDEX('EBI Reference'!$D$6:$D$47,MATCH(N123,'EBI Reference'!$A$6:$A$47,0)),""))),"Yes","No"))</f>
        <v/>
      </c>
      <c r="Q123" s="12">
        <f>IF(COUNTA(B123:M123)=0,"",IF(OR(B123="",C123="",D123="",F123="",H123="",I123=""),"Complete this line",IF(O123="No","Domain not selected for this school",IF(AND(E123&lt;&gt;"",LEFT(E123,4)&lt;&gt;"None",COUNTIFS(EBIs!$B$6:$B$45,B123,EBIs!$C$6:$C$45,E123)=0),"EBI not listed on EBIs tab",IF(P123="No","Domain does not match the EBI's menu domain",IF(I123="Existing level","Stop: existing cost (supplanting)",IF(J123="Food or meals","Stop: no food from IPG funds",IF(OR(ISNUMBER(SEARCH("gift card",D123)),ISNUMBER(SEARCH("cash",D123))),"Stop: no gift cards or cash from IPG funds",IF(AND(G123="Indirect cost",C123&lt;&gt;"District-level"),"Set the line level to District-level",IF(AND(G123="Student wages",J123&lt;&gt;"Student wages for paid work experience"),"Set the supplement risk to student wages",IF(AND(G123="Student recognition (non-cash)",J123&lt;&gt;"Student recognition (non-cash)"),"Set the supplement risk to student recognition",IF(J123="","Pick a supplement risk (or None identified)",IF(AND(I123="Expanded beyond current level",K123=""),"Name what the school received before IPG",IF(AND(J123&lt;&gt;"None identified",L123&lt;&gt;"Cleared"),"Open: supplement review","OK"))))))))))))))</f>
        <v/>
      </c>
    </row>
    <row r="124">
      <c r="A124" s="7" t="n">
        <v>119</v>
      </c>
      <c r="B124" s="10" t="n"/>
      <c r="C124" s="10" t="n"/>
      <c r="D124" s="10" t="n"/>
      <c r="E124" s="10" t="n"/>
      <c r="F124" s="10" t="n"/>
      <c r="G124" s="10" t="n"/>
      <c r="H124" s="11" t="n"/>
      <c r="I124" s="10" t="n"/>
      <c r="J124" s="10" t="n"/>
      <c r="K124" s="10" t="n"/>
      <c r="L124" s="10" t="n"/>
      <c r="M124" s="10" t="n"/>
      <c r="N124" s="12">
        <f>IF(OR(E124="",LEFT(E124,4)="None"),"",IFERROR(INDEX('EBI Reference'!$A$6:$A$47,MATCH(E124,'EBI Reference'!$C$6:$C$47,0)),""))</f>
        <v/>
      </c>
      <c r="O124" s="12">
        <f>IF(OR(B124="",F124=""),"",IF(IFERROR(INDEX(Schools!$D$6:$F$15,MATCH(B124,Schools!$B$6:$B$15,0),MATCH(F124,Lists!$A$2:$A$4,0)),"No")="Yes","Yes","No"))</f>
        <v/>
      </c>
      <c r="P124" s="12">
        <f>IF(OR(N124="",F124=""),"n/a",IF(ISNUMBER(SEARCH(INDEX(Lists!$B$2:$B$4,MATCH(F124,Lists!$A$2:$A$4,0)),IFERROR(INDEX('EBI Reference'!$D$6:$D$47,MATCH(N124,'EBI Reference'!$A$6:$A$47,0)),""))),"Yes","No"))</f>
        <v/>
      </c>
      <c r="Q124" s="12">
        <f>IF(COUNTA(B124:M124)=0,"",IF(OR(B124="",C124="",D124="",F124="",H124="",I124=""),"Complete this line",IF(O124="No","Domain not selected for this school",IF(AND(E124&lt;&gt;"",LEFT(E124,4)&lt;&gt;"None",COUNTIFS(EBIs!$B$6:$B$45,B124,EBIs!$C$6:$C$45,E124)=0),"EBI not listed on EBIs tab",IF(P124="No","Domain does not match the EBI's menu domain",IF(I124="Existing level","Stop: existing cost (supplanting)",IF(J124="Food or meals","Stop: no food from IPG funds",IF(OR(ISNUMBER(SEARCH("gift card",D124)),ISNUMBER(SEARCH("cash",D124))),"Stop: no gift cards or cash from IPG funds",IF(AND(G124="Indirect cost",C124&lt;&gt;"District-level"),"Set the line level to District-level",IF(AND(G124="Student wages",J124&lt;&gt;"Student wages for paid work experience"),"Set the supplement risk to student wages",IF(AND(G124="Student recognition (non-cash)",J124&lt;&gt;"Student recognition (non-cash)"),"Set the supplement risk to student recognition",IF(J124="","Pick a supplement risk (or None identified)",IF(AND(I124="Expanded beyond current level",K124=""),"Name what the school received before IPG",IF(AND(J124&lt;&gt;"None identified",L124&lt;&gt;"Cleared"),"Open: supplement review","OK"))))))))))))))</f>
        <v/>
      </c>
    </row>
    <row r="125">
      <c r="A125" s="7" t="n">
        <v>120</v>
      </c>
      <c r="B125" s="10" t="n"/>
      <c r="C125" s="10" t="n"/>
      <c r="D125" s="10" t="n"/>
      <c r="E125" s="10" t="n"/>
      <c r="F125" s="10" t="n"/>
      <c r="G125" s="10" t="n"/>
      <c r="H125" s="11" t="n"/>
      <c r="I125" s="10" t="n"/>
      <c r="J125" s="10" t="n"/>
      <c r="K125" s="10" t="n"/>
      <c r="L125" s="10" t="n"/>
      <c r="M125" s="10" t="n"/>
      <c r="N125" s="12">
        <f>IF(OR(E125="",LEFT(E125,4)="None"),"",IFERROR(INDEX('EBI Reference'!$A$6:$A$47,MATCH(E125,'EBI Reference'!$C$6:$C$47,0)),""))</f>
        <v/>
      </c>
      <c r="O125" s="12">
        <f>IF(OR(B125="",F125=""),"",IF(IFERROR(INDEX(Schools!$D$6:$F$15,MATCH(B125,Schools!$B$6:$B$15,0),MATCH(F125,Lists!$A$2:$A$4,0)),"No")="Yes","Yes","No"))</f>
        <v/>
      </c>
      <c r="P125" s="12">
        <f>IF(OR(N125="",F125=""),"n/a",IF(ISNUMBER(SEARCH(INDEX(Lists!$B$2:$B$4,MATCH(F125,Lists!$A$2:$A$4,0)),IFERROR(INDEX('EBI Reference'!$D$6:$D$47,MATCH(N125,'EBI Reference'!$A$6:$A$47,0)),""))),"Yes","No"))</f>
        <v/>
      </c>
      <c r="Q125" s="12">
        <f>IF(COUNTA(B125:M125)=0,"",IF(OR(B125="",C125="",D125="",F125="",H125="",I125=""),"Complete this line",IF(O125="No","Domain not selected for this school",IF(AND(E125&lt;&gt;"",LEFT(E125,4)&lt;&gt;"None",COUNTIFS(EBIs!$B$6:$B$45,B125,EBIs!$C$6:$C$45,E125)=0),"EBI not listed on EBIs tab",IF(P125="No","Domain does not match the EBI's menu domain",IF(I125="Existing level","Stop: existing cost (supplanting)",IF(J125="Food or meals","Stop: no food from IPG funds",IF(OR(ISNUMBER(SEARCH("gift card",D125)),ISNUMBER(SEARCH("cash",D125))),"Stop: no gift cards or cash from IPG funds",IF(AND(G125="Indirect cost",C125&lt;&gt;"District-level"),"Set the line level to District-level",IF(AND(G125="Student wages",J125&lt;&gt;"Student wages for paid work experience"),"Set the supplement risk to student wages",IF(AND(G125="Student recognition (non-cash)",J125&lt;&gt;"Student recognition (non-cash)"),"Set the supplement risk to student recognition",IF(J125="","Pick a supplement risk (or None identified)",IF(AND(I125="Expanded beyond current level",K125=""),"Name what the school received before IPG",IF(AND(J125&lt;&gt;"None identified",L125&lt;&gt;"Cleared"),"Open: supplement review","OK"))))))))))))))</f>
        <v/>
      </c>
    </row>
    <row r="126">
      <c r="A126" s="7" t="n">
        <v>121</v>
      </c>
      <c r="B126" s="10" t="n"/>
      <c r="C126" s="10" t="n"/>
      <c r="D126" s="10" t="n"/>
      <c r="E126" s="10" t="n"/>
      <c r="F126" s="10" t="n"/>
      <c r="G126" s="10" t="n"/>
      <c r="H126" s="11" t="n"/>
      <c r="I126" s="10" t="n"/>
      <c r="J126" s="10" t="n"/>
      <c r="K126" s="10" t="n"/>
      <c r="L126" s="10" t="n"/>
      <c r="M126" s="10" t="n"/>
      <c r="N126" s="12">
        <f>IF(OR(E126="",LEFT(E126,4)="None"),"",IFERROR(INDEX('EBI Reference'!$A$6:$A$47,MATCH(E126,'EBI Reference'!$C$6:$C$47,0)),""))</f>
        <v/>
      </c>
      <c r="O126" s="12">
        <f>IF(OR(B126="",F126=""),"",IF(IFERROR(INDEX(Schools!$D$6:$F$15,MATCH(B126,Schools!$B$6:$B$15,0),MATCH(F126,Lists!$A$2:$A$4,0)),"No")="Yes","Yes","No"))</f>
        <v/>
      </c>
      <c r="P126" s="12">
        <f>IF(OR(N126="",F126=""),"n/a",IF(ISNUMBER(SEARCH(INDEX(Lists!$B$2:$B$4,MATCH(F126,Lists!$A$2:$A$4,0)),IFERROR(INDEX('EBI Reference'!$D$6:$D$47,MATCH(N126,'EBI Reference'!$A$6:$A$47,0)),""))),"Yes","No"))</f>
        <v/>
      </c>
      <c r="Q126" s="12">
        <f>IF(COUNTA(B126:M126)=0,"",IF(OR(B126="",C126="",D126="",F126="",H126="",I126=""),"Complete this line",IF(O126="No","Domain not selected for this school",IF(AND(E126&lt;&gt;"",LEFT(E126,4)&lt;&gt;"None",COUNTIFS(EBIs!$B$6:$B$45,B126,EBIs!$C$6:$C$45,E126)=0),"EBI not listed on EBIs tab",IF(P126="No","Domain does not match the EBI's menu domain",IF(I126="Existing level","Stop: existing cost (supplanting)",IF(J126="Food or meals","Stop: no food from IPG funds",IF(OR(ISNUMBER(SEARCH("gift card",D126)),ISNUMBER(SEARCH("cash",D126))),"Stop: no gift cards or cash from IPG funds",IF(AND(G126="Indirect cost",C126&lt;&gt;"District-level"),"Set the line level to District-level",IF(AND(G126="Student wages",J126&lt;&gt;"Student wages for paid work experience"),"Set the supplement risk to student wages",IF(AND(G126="Student recognition (non-cash)",J126&lt;&gt;"Student recognition (non-cash)"),"Set the supplement risk to student recognition",IF(J126="","Pick a supplement risk (or None identified)",IF(AND(I126="Expanded beyond current level",K126=""),"Name what the school received before IPG",IF(AND(J126&lt;&gt;"None identified",L126&lt;&gt;"Cleared"),"Open: supplement review","OK"))))))))))))))</f>
        <v/>
      </c>
    </row>
    <row r="127">
      <c r="A127" s="7" t="n">
        <v>122</v>
      </c>
      <c r="B127" s="10" t="n"/>
      <c r="C127" s="10" t="n"/>
      <c r="D127" s="10" t="n"/>
      <c r="E127" s="10" t="n"/>
      <c r="F127" s="10" t="n"/>
      <c r="G127" s="10" t="n"/>
      <c r="H127" s="11" t="n"/>
      <c r="I127" s="10" t="n"/>
      <c r="J127" s="10" t="n"/>
      <c r="K127" s="10" t="n"/>
      <c r="L127" s="10" t="n"/>
      <c r="M127" s="10" t="n"/>
      <c r="N127" s="12">
        <f>IF(OR(E127="",LEFT(E127,4)="None"),"",IFERROR(INDEX('EBI Reference'!$A$6:$A$47,MATCH(E127,'EBI Reference'!$C$6:$C$47,0)),""))</f>
        <v/>
      </c>
      <c r="O127" s="12">
        <f>IF(OR(B127="",F127=""),"",IF(IFERROR(INDEX(Schools!$D$6:$F$15,MATCH(B127,Schools!$B$6:$B$15,0),MATCH(F127,Lists!$A$2:$A$4,0)),"No")="Yes","Yes","No"))</f>
        <v/>
      </c>
      <c r="P127" s="12">
        <f>IF(OR(N127="",F127=""),"n/a",IF(ISNUMBER(SEARCH(INDEX(Lists!$B$2:$B$4,MATCH(F127,Lists!$A$2:$A$4,0)),IFERROR(INDEX('EBI Reference'!$D$6:$D$47,MATCH(N127,'EBI Reference'!$A$6:$A$47,0)),""))),"Yes","No"))</f>
        <v/>
      </c>
      <c r="Q127" s="12">
        <f>IF(COUNTA(B127:M127)=0,"",IF(OR(B127="",C127="",D127="",F127="",H127="",I127=""),"Complete this line",IF(O127="No","Domain not selected for this school",IF(AND(E127&lt;&gt;"",LEFT(E127,4)&lt;&gt;"None",COUNTIFS(EBIs!$B$6:$B$45,B127,EBIs!$C$6:$C$45,E127)=0),"EBI not listed on EBIs tab",IF(P127="No","Domain does not match the EBI's menu domain",IF(I127="Existing level","Stop: existing cost (supplanting)",IF(J127="Food or meals","Stop: no food from IPG funds",IF(OR(ISNUMBER(SEARCH("gift card",D127)),ISNUMBER(SEARCH("cash",D127))),"Stop: no gift cards or cash from IPG funds",IF(AND(G127="Indirect cost",C127&lt;&gt;"District-level"),"Set the line level to District-level",IF(AND(G127="Student wages",J127&lt;&gt;"Student wages for paid work experience"),"Set the supplement risk to student wages",IF(AND(G127="Student recognition (non-cash)",J127&lt;&gt;"Student recognition (non-cash)"),"Set the supplement risk to student recognition",IF(J127="","Pick a supplement risk (or None identified)",IF(AND(I127="Expanded beyond current level",K127=""),"Name what the school received before IPG",IF(AND(J127&lt;&gt;"None identified",L127&lt;&gt;"Cleared"),"Open: supplement review","OK"))))))))))))))</f>
        <v/>
      </c>
    </row>
    <row r="128">
      <c r="A128" s="7" t="n">
        <v>123</v>
      </c>
      <c r="B128" s="10" t="n"/>
      <c r="C128" s="10" t="n"/>
      <c r="D128" s="10" t="n"/>
      <c r="E128" s="10" t="n"/>
      <c r="F128" s="10" t="n"/>
      <c r="G128" s="10" t="n"/>
      <c r="H128" s="11" t="n"/>
      <c r="I128" s="10" t="n"/>
      <c r="J128" s="10" t="n"/>
      <c r="K128" s="10" t="n"/>
      <c r="L128" s="10" t="n"/>
      <c r="M128" s="10" t="n"/>
      <c r="N128" s="12">
        <f>IF(OR(E128="",LEFT(E128,4)="None"),"",IFERROR(INDEX('EBI Reference'!$A$6:$A$47,MATCH(E128,'EBI Reference'!$C$6:$C$47,0)),""))</f>
        <v/>
      </c>
      <c r="O128" s="12">
        <f>IF(OR(B128="",F128=""),"",IF(IFERROR(INDEX(Schools!$D$6:$F$15,MATCH(B128,Schools!$B$6:$B$15,0),MATCH(F128,Lists!$A$2:$A$4,0)),"No")="Yes","Yes","No"))</f>
        <v/>
      </c>
      <c r="P128" s="12">
        <f>IF(OR(N128="",F128=""),"n/a",IF(ISNUMBER(SEARCH(INDEX(Lists!$B$2:$B$4,MATCH(F128,Lists!$A$2:$A$4,0)),IFERROR(INDEX('EBI Reference'!$D$6:$D$47,MATCH(N128,'EBI Reference'!$A$6:$A$47,0)),""))),"Yes","No"))</f>
        <v/>
      </c>
      <c r="Q128" s="12">
        <f>IF(COUNTA(B128:M128)=0,"",IF(OR(B128="",C128="",D128="",F128="",H128="",I128=""),"Complete this line",IF(O128="No","Domain not selected for this school",IF(AND(E128&lt;&gt;"",LEFT(E128,4)&lt;&gt;"None",COUNTIFS(EBIs!$B$6:$B$45,B128,EBIs!$C$6:$C$45,E128)=0),"EBI not listed on EBIs tab",IF(P128="No","Domain does not match the EBI's menu domain",IF(I128="Existing level","Stop: existing cost (supplanting)",IF(J128="Food or meals","Stop: no food from IPG funds",IF(OR(ISNUMBER(SEARCH("gift card",D128)),ISNUMBER(SEARCH("cash",D128))),"Stop: no gift cards or cash from IPG funds",IF(AND(G128="Indirect cost",C128&lt;&gt;"District-level"),"Set the line level to District-level",IF(AND(G128="Student wages",J128&lt;&gt;"Student wages for paid work experience"),"Set the supplement risk to student wages",IF(AND(G128="Student recognition (non-cash)",J128&lt;&gt;"Student recognition (non-cash)"),"Set the supplement risk to student recognition",IF(J128="","Pick a supplement risk (or None identified)",IF(AND(I128="Expanded beyond current level",K128=""),"Name what the school received before IPG",IF(AND(J128&lt;&gt;"None identified",L128&lt;&gt;"Cleared"),"Open: supplement review","OK"))))))))))))))</f>
        <v/>
      </c>
    </row>
    <row r="129">
      <c r="A129" s="7" t="n">
        <v>124</v>
      </c>
      <c r="B129" s="10" t="n"/>
      <c r="C129" s="10" t="n"/>
      <c r="D129" s="10" t="n"/>
      <c r="E129" s="10" t="n"/>
      <c r="F129" s="10" t="n"/>
      <c r="G129" s="10" t="n"/>
      <c r="H129" s="11" t="n"/>
      <c r="I129" s="10" t="n"/>
      <c r="J129" s="10" t="n"/>
      <c r="K129" s="10" t="n"/>
      <c r="L129" s="10" t="n"/>
      <c r="M129" s="10" t="n"/>
      <c r="N129" s="12">
        <f>IF(OR(E129="",LEFT(E129,4)="None"),"",IFERROR(INDEX('EBI Reference'!$A$6:$A$47,MATCH(E129,'EBI Reference'!$C$6:$C$47,0)),""))</f>
        <v/>
      </c>
      <c r="O129" s="12">
        <f>IF(OR(B129="",F129=""),"",IF(IFERROR(INDEX(Schools!$D$6:$F$15,MATCH(B129,Schools!$B$6:$B$15,0),MATCH(F129,Lists!$A$2:$A$4,0)),"No")="Yes","Yes","No"))</f>
        <v/>
      </c>
      <c r="P129" s="12">
        <f>IF(OR(N129="",F129=""),"n/a",IF(ISNUMBER(SEARCH(INDEX(Lists!$B$2:$B$4,MATCH(F129,Lists!$A$2:$A$4,0)),IFERROR(INDEX('EBI Reference'!$D$6:$D$47,MATCH(N129,'EBI Reference'!$A$6:$A$47,0)),""))),"Yes","No"))</f>
        <v/>
      </c>
      <c r="Q129" s="12">
        <f>IF(COUNTA(B129:M129)=0,"",IF(OR(B129="",C129="",D129="",F129="",H129="",I129=""),"Complete this line",IF(O129="No","Domain not selected for this school",IF(AND(E129&lt;&gt;"",LEFT(E129,4)&lt;&gt;"None",COUNTIFS(EBIs!$B$6:$B$45,B129,EBIs!$C$6:$C$45,E129)=0),"EBI not listed on EBIs tab",IF(P129="No","Domain does not match the EBI's menu domain",IF(I129="Existing level","Stop: existing cost (supplanting)",IF(J129="Food or meals","Stop: no food from IPG funds",IF(OR(ISNUMBER(SEARCH("gift card",D129)),ISNUMBER(SEARCH("cash",D129))),"Stop: no gift cards or cash from IPG funds",IF(AND(G129="Indirect cost",C129&lt;&gt;"District-level"),"Set the line level to District-level",IF(AND(G129="Student wages",J129&lt;&gt;"Student wages for paid work experience"),"Set the supplement risk to student wages",IF(AND(G129="Student recognition (non-cash)",J129&lt;&gt;"Student recognition (non-cash)"),"Set the supplement risk to student recognition",IF(J129="","Pick a supplement risk (or None identified)",IF(AND(I129="Expanded beyond current level",K129=""),"Name what the school received before IPG",IF(AND(J129&lt;&gt;"None identified",L129&lt;&gt;"Cleared"),"Open: supplement review","OK"))))))))))))))</f>
        <v/>
      </c>
    </row>
    <row r="130">
      <c r="A130" s="7" t="n">
        <v>125</v>
      </c>
      <c r="B130" s="10" t="n"/>
      <c r="C130" s="10" t="n"/>
      <c r="D130" s="10" t="n"/>
      <c r="E130" s="10" t="n"/>
      <c r="F130" s="10" t="n"/>
      <c r="G130" s="10" t="n"/>
      <c r="H130" s="11" t="n"/>
      <c r="I130" s="10" t="n"/>
      <c r="J130" s="10" t="n"/>
      <c r="K130" s="10" t="n"/>
      <c r="L130" s="10" t="n"/>
      <c r="M130" s="10" t="n"/>
      <c r="N130" s="12">
        <f>IF(OR(E130="",LEFT(E130,4)="None"),"",IFERROR(INDEX('EBI Reference'!$A$6:$A$47,MATCH(E130,'EBI Reference'!$C$6:$C$47,0)),""))</f>
        <v/>
      </c>
      <c r="O130" s="12">
        <f>IF(OR(B130="",F130=""),"",IF(IFERROR(INDEX(Schools!$D$6:$F$15,MATCH(B130,Schools!$B$6:$B$15,0),MATCH(F130,Lists!$A$2:$A$4,0)),"No")="Yes","Yes","No"))</f>
        <v/>
      </c>
      <c r="P130" s="12">
        <f>IF(OR(N130="",F130=""),"n/a",IF(ISNUMBER(SEARCH(INDEX(Lists!$B$2:$B$4,MATCH(F130,Lists!$A$2:$A$4,0)),IFERROR(INDEX('EBI Reference'!$D$6:$D$47,MATCH(N130,'EBI Reference'!$A$6:$A$47,0)),""))),"Yes","No"))</f>
        <v/>
      </c>
      <c r="Q130" s="12">
        <f>IF(COUNTA(B130:M130)=0,"",IF(OR(B130="",C130="",D130="",F130="",H130="",I130=""),"Complete this line",IF(O130="No","Domain not selected for this school",IF(AND(E130&lt;&gt;"",LEFT(E130,4)&lt;&gt;"None",COUNTIFS(EBIs!$B$6:$B$45,B130,EBIs!$C$6:$C$45,E130)=0),"EBI not listed on EBIs tab",IF(P130="No","Domain does not match the EBI's menu domain",IF(I130="Existing level","Stop: existing cost (supplanting)",IF(J130="Food or meals","Stop: no food from IPG funds",IF(OR(ISNUMBER(SEARCH("gift card",D130)),ISNUMBER(SEARCH("cash",D130))),"Stop: no gift cards or cash from IPG funds",IF(AND(G130="Indirect cost",C130&lt;&gt;"District-level"),"Set the line level to District-level",IF(AND(G130="Student wages",J130&lt;&gt;"Student wages for paid work experience"),"Set the supplement risk to student wages",IF(AND(G130="Student recognition (non-cash)",J130&lt;&gt;"Student recognition (non-cash)"),"Set the supplement risk to student recognition",IF(J130="","Pick a supplement risk (or None identified)",IF(AND(I130="Expanded beyond current level",K130=""),"Name what the school received before IPG",IF(AND(J130&lt;&gt;"None identified",L130&lt;&gt;"Cleared"),"Open: supplement review","OK"))))))))))))))</f>
        <v/>
      </c>
    </row>
    <row r="131">
      <c r="A131" s="7" t="n">
        <v>126</v>
      </c>
      <c r="B131" s="10" t="n"/>
      <c r="C131" s="10" t="n"/>
      <c r="D131" s="10" t="n"/>
      <c r="E131" s="10" t="n"/>
      <c r="F131" s="10" t="n"/>
      <c r="G131" s="10" t="n"/>
      <c r="H131" s="11" t="n"/>
      <c r="I131" s="10" t="n"/>
      <c r="J131" s="10" t="n"/>
      <c r="K131" s="10" t="n"/>
      <c r="L131" s="10" t="n"/>
      <c r="M131" s="10" t="n"/>
      <c r="N131" s="12">
        <f>IF(OR(E131="",LEFT(E131,4)="None"),"",IFERROR(INDEX('EBI Reference'!$A$6:$A$47,MATCH(E131,'EBI Reference'!$C$6:$C$47,0)),""))</f>
        <v/>
      </c>
      <c r="O131" s="12">
        <f>IF(OR(B131="",F131=""),"",IF(IFERROR(INDEX(Schools!$D$6:$F$15,MATCH(B131,Schools!$B$6:$B$15,0),MATCH(F131,Lists!$A$2:$A$4,0)),"No")="Yes","Yes","No"))</f>
        <v/>
      </c>
      <c r="P131" s="12">
        <f>IF(OR(N131="",F131=""),"n/a",IF(ISNUMBER(SEARCH(INDEX(Lists!$B$2:$B$4,MATCH(F131,Lists!$A$2:$A$4,0)),IFERROR(INDEX('EBI Reference'!$D$6:$D$47,MATCH(N131,'EBI Reference'!$A$6:$A$47,0)),""))),"Yes","No"))</f>
        <v/>
      </c>
      <c r="Q131" s="12">
        <f>IF(COUNTA(B131:M131)=0,"",IF(OR(B131="",C131="",D131="",F131="",H131="",I131=""),"Complete this line",IF(O131="No","Domain not selected for this school",IF(AND(E131&lt;&gt;"",LEFT(E131,4)&lt;&gt;"None",COUNTIFS(EBIs!$B$6:$B$45,B131,EBIs!$C$6:$C$45,E131)=0),"EBI not listed on EBIs tab",IF(P131="No","Domain does not match the EBI's menu domain",IF(I131="Existing level","Stop: existing cost (supplanting)",IF(J131="Food or meals","Stop: no food from IPG funds",IF(OR(ISNUMBER(SEARCH("gift card",D131)),ISNUMBER(SEARCH("cash",D131))),"Stop: no gift cards or cash from IPG funds",IF(AND(G131="Indirect cost",C131&lt;&gt;"District-level"),"Set the line level to District-level",IF(AND(G131="Student wages",J131&lt;&gt;"Student wages for paid work experience"),"Set the supplement risk to student wages",IF(AND(G131="Student recognition (non-cash)",J131&lt;&gt;"Student recognition (non-cash)"),"Set the supplement risk to student recognition",IF(J131="","Pick a supplement risk (or None identified)",IF(AND(I131="Expanded beyond current level",K131=""),"Name what the school received before IPG",IF(AND(J131&lt;&gt;"None identified",L131&lt;&gt;"Cleared"),"Open: supplement review","OK"))))))))))))))</f>
        <v/>
      </c>
    </row>
    <row r="132">
      <c r="A132" s="7" t="n">
        <v>127</v>
      </c>
      <c r="B132" s="10" t="n"/>
      <c r="C132" s="10" t="n"/>
      <c r="D132" s="10" t="n"/>
      <c r="E132" s="10" t="n"/>
      <c r="F132" s="10" t="n"/>
      <c r="G132" s="10" t="n"/>
      <c r="H132" s="11" t="n"/>
      <c r="I132" s="10" t="n"/>
      <c r="J132" s="10" t="n"/>
      <c r="K132" s="10" t="n"/>
      <c r="L132" s="10" t="n"/>
      <c r="M132" s="10" t="n"/>
      <c r="N132" s="12">
        <f>IF(OR(E132="",LEFT(E132,4)="None"),"",IFERROR(INDEX('EBI Reference'!$A$6:$A$47,MATCH(E132,'EBI Reference'!$C$6:$C$47,0)),""))</f>
        <v/>
      </c>
      <c r="O132" s="12">
        <f>IF(OR(B132="",F132=""),"",IF(IFERROR(INDEX(Schools!$D$6:$F$15,MATCH(B132,Schools!$B$6:$B$15,0),MATCH(F132,Lists!$A$2:$A$4,0)),"No")="Yes","Yes","No"))</f>
        <v/>
      </c>
      <c r="P132" s="12">
        <f>IF(OR(N132="",F132=""),"n/a",IF(ISNUMBER(SEARCH(INDEX(Lists!$B$2:$B$4,MATCH(F132,Lists!$A$2:$A$4,0)),IFERROR(INDEX('EBI Reference'!$D$6:$D$47,MATCH(N132,'EBI Reference'!$A$6:$A$47,0)),""))),"Yes","No"))</f>
        <v/>
      </c>
      <c r="Q132" s="12">
        <f>IF(COUNTA(B132:M132)=0,"",IF(OR(B132="",C132="",D132="",F132="",H132="",I132=""),"Complete this line",IF(O132="No","Domain not selected for this school",IF(AND(E132&lt;&gt;"",LEFT(E132,4)&lt;&gt;"None",COUNTIFS(EBIs!$B$6:$B$45,B132,EBIs!$C$6:$C$45,E132)=0),"EBI not listed on EBIs tab",IF(P132="No","Domain does not match the EBI's menu domain",IF(I132="Existing level","Stop: existing cost (supplanting)",IF(J132="Food or meals","Stop: no food from IPG funds",IF(OR(ISNUMBER(SEARCH("gift card",D132)),ISNUMBER(SEARCH("cash",D132))),"Stop: no gift cards or cash from IPG funds",IF(AND(G132="Indirect cost",C132&lt;&gt;"District-level"),"Set the line level to District-level",IF(AND(G132="Student wages",J132&lt;&gt;"Student wages for paid work experience"),"Set the supplement risk to student wages",IF(AND(G132="Student recognition (non-cash)",J132&lt;&gt;"Student recognition (non-cash)"),"Set the supplement risk to student recognition",IF(J132="","Pick a supplement risk (or None identified)",IF(AND(I132="Expanded beyond current level",K132=""),"Name what the school received before IPG",IF(AND(J132&lt;&gt;"None identified",L132&lt;&gt;"Cleared"),"Open: supplement review","OK"))))))))))))))</f>
        <v/>
      </c>
    </row>
    <row r="133">
      <c r="A133" s="7" t="n">
        <v>128</v>
      </c>
      <c r="B133" s="10" t="n"/>
      <c r="C133" s="10" t="n"/>
      <c r="D133" s="10" t="n"/>
      <c r="E133" s="10" t="n"/>
      <c r="F133" s="10" t="n"/>
      <c r="G133" s="10" t="n"/>
      <c r="H133" s="11" t="n"/>
      <c r="I133" s="10" t="n"/>
      <c r="J133" s="10" t="n"/>
      <c r="K133" s="10" t="n"/>
      <c r="L133" s="10" t="n"/>
      <c r="M133" s="10" t="n"/>
      <c r="N133" s="12">
        <f>IF(OR(E133="",LEFT(E133,4)="None"),"",IFERROR(INDEX('EBI Reference'!$A$6:$A$47,MATCH(E133,'EBI Reference'!$C$6:$C$47,0)),""))</f>
        <v/>
      </c>
      <c r="O133" s="12">
        <f>IF(OR(B133="",F133=""),"",IF(IFERROR(INDEX(Schools!$D$6:$F$15,MATCH(B133,Schools!$B$6:$B$15,0),MATCH(F133,Lists!$A$2:$A$4,0)),"No")="Yes","Yes","No"))</f>
        <v/>
      </c>
      <c r="P133" s="12">
        <f>IF(OR(N133="",F133=""),"n/a",IF(ISNUMBER(SEARCH(INDEX(Lists!$B$2:$B$4,MATCH(F133,Lists!$A$2:$A$4,0)),IFERROR(INDEX('EBI Reference'!$D$6:$D$47,MATCH(N133,'EBI Reference'!$A$6:$A$47,0)),""))),"Yes","No"))</f>
        <v/>
      </c>
      <c r="Q133" s="12">
        <f>IF(COUNTA(B133:M133)=0,"",IF(OR(B133="",C133="",D133="",F133="",H133="",I133=""),"Complete this line",IF(O133="No","Domain not selected for this school",IF(AND(E133&lt;&gt;"",LEFT(E133,4)&lt;&gt;"None",COUNTIFS(EBIs!$B$6:$B$45,B133,EBIs!$C$6:$C$45,E133)=0),"EBI not listed on EBIs tab",IF(P133="No","Domain does not match the EBI's menu domain",IF(I133="Existing level","Stop: existing cost (supplanting)",IF(J133="Food or meals","Stop: no food from IPG funds",IF(OR(ISNUMBER(SEARCH("gift card",D133)),ISNUMBER(SEARCH("cash",D133))),"Stop: no gift cards or cash from IPG funds",IF(AND(G133="Indirect cost",C133&lt;&gt;"District-level"),"Set the line level to District-level",IF(AND(G133="Student wages",J133&lt;&gt;"Student wages for paid work experience"),"Set the supplement risk to student wages",IF(AND(G133="Student recognition (non-cash)",J133&lt;&gt;"Student recognition (non-cash)"),"Set the supplement risk to student recognition",IF(J133="","Pick a supplement risk (or None identified)",IF(AND(I133="Expanded beyond current level",K133=""),"Name what the school received before IPG",IF(AND(J133&lt;&gt;"None identified",L133&lt;&gt;"Cleared"),"Open: supplement review","OK"))))))))))))))</f>
        <v/>
      </c>
    </row>
    <row r="134">
      <c r="A134" s="7" t="n">
        <v>129</v>
      </c>
      <c r="B134" s="10" t="n"/>
      <c r="C134" s="10" t="n"/>
      <c r="D134" s="10" t="n"/>
      <c r="E134" s="10" t="n"/>
      <c r="F134" s="10" t="n"/>
      <c r="G134" s="10" t="n"/>
      <c r="H134" s="11" t="n"/>
      <c r="I134" s="10" t="n"/>
      <c r="J134" s="10" t="n"/>
      <c r="K134" s="10" t="n"/>
      <c r="L134" s="10" t="n"/>
      <c r="M134" s="10" t="n"/>
      <c r="N134" s="12">
        <f>IF(OR(E134="",LEFT(E134,4)="None"),"",IFERROR(INDEX('EBI Reference'!$A$6:$A$47,MATCH(E134,'EBI Reference'!$C$6:$C$47,0)),""))</f>
        <v/>
      </c>
      <c r="O134" s="12">
        <f>IF(OR(B134="",F134=""),"",IF(IFERROR(INDEX(Schools!$D$6:$F$15,MATCH(B134,Schools!$B$6:$B$15,0),MATCH(F134,Lists!$A$2:$A$4,0)),"No")="Yes","Yes","No"))</f>
        <v/>
      </c>
      <c r="P134" s="12">
        <f>IF(OR(N134="",F134=""),"n/a",IF(ISNUMBER(SEARCH(INDEX(Lists!$B$2:$B$4,MATCH(F134,Lists!$A$2:$A$4,0)),IFERROR(INDEX('EBI Reference'!$D$6:$D$47,MATCH(N134,'EBI Reference'!$A$6:$A$47,0)),""))),"Yes","No"))</f>
        <v/>
      </c>
      <c r="Q134" s="12">
        <f>IF(COUNTA(B134:M134)=0,"",IF(OR(B134="",C134="",D134="",F134="",H134="",I134=""),"Complete this line",IF(O134="No","Domain not selected for this school",IF(AND(E134&lt;&gt;"",LEFT(E134,4)&lt;&gt;"None",COUNTIFS(EBIs!$B$6:$B$45,B134,EBIs!$C$6:$C$45,E134)=0),"EBI not listed on EBIs tab",IF(P134="No","Domain does not match the EBI's menu domain",IF(I134="Existing level","Stop: existing cost (supplanting)",IF(J134="Food or meals","Stop: no food from IPG funds",IF(OR(ISNUMBER(SEARCH("gift card",D134)),ISNUMBER(SEARCH("cash",D134))),"Stop: no gift cards or cash from IPG funds",IF(AND(G134="Indirect cost",C134&lt;&gt;"District-level"),"Set the line level to District-level",IF(AND(G134="Student wages",J134&lt;&gt;"Student wages for paid work experience"),"Set the supplement risk to student wages",IF(AND(G134="Student recognition (non-cash)",J134&lt;&gt;"Student recognition (non-cash)"),"Set the supplement risk to student recognition",IF(J134="","Pick a supplement risk (or None identified)",IF(AND(I134="Expanded beyond current level",K134=""),"Name what the school received before IPG",IF(AND(J134&lt;&gt;"None identified",L134&lt;&gt;"Cleared"),"Open: supplement review","OK"))))))))))))))</f>
        <v/>
      </c>
    </row>
    <row r="135">
      <c r="A135" s="7" t="n">
        <v>130</v>
      </c>
      <c r="B135" s="10" t="n"/>
      <c r="C135" s="10" t="n"/>
      <c r="D135" s="10" t="n"/>
      <c r="E135" s="10" t="n"/>
      <c r="F135" s="10" t="n"/>
      <c r="G135" s="10" t="n"/>
      <c r="H135" s="11" t="n"/>
      <c r="I135" s="10" t="n"/>
      <c r="J135" s="10" t="n"/>
      <c r="K135" s="10" t="n"/>
      <c r="L135" s="10" t="n"/>
      <c r="M135" s="10" t="n"/>
      <c r="N135" s="12">
        <f>IF(OR(E135="",LEFT(E135,4)="None"),"",IFERROR(INDEX('EBI Reference'!$A$6:$A$47,MATCH(E135,'EBI Reference'!$C$6:$C$47,0)),""))</f>
        <v/>
      </c>
      <c r="O135" s="12">
        <f>IF(OR(B135="",F135=""),"",IF(IFERROR(INDEX(Schools!$D$6:$F$15,MATCH(B135,Schools!$B$6:$B$15,0),MATCH(F135,Lists!$A$2:$A$4,0)),"No")="Yes","Yes","No"))</f>
        <v/>
      </c>
      <c r="P135" s="12">
        <f>IF(OR(N135="",F135=""),"n/a",IF(ISNUMBER(SEARCH(INDEX(Lists!$B$2:$B$4,MATCH(F135,Lists!$A$2:$A$4,0)),IFERROR(INDEX('EBI Reference'!$D$6:$D$47,MATCH(N135,'EBI Reference'!$A$6:$A$47,0)),""))),"Yes","No"))</f>
        <v/>
      </c>
      <c r="Q135" s="12">
        <f>IF(COUNTA(B135:M135)=0,"",IF(OR(B135="",C135="",D135="",F135="",H135="",I135=""),"Complete this line",IF(O135="No","Domain not selected for this school",IF(AND(E135&lt;&gt;"",LEFT(E135,4)&lt;&gt;"None",COUNTIFS(EBIs!$B$6:$B$45,B135,EBIs!$C$6:$C$45,E135)=0),"EBI not listed on EBIs tab",IF(P135="No","Domain does not match the EBI's menu domain",IF(I135="Existing level","Stop: existing cost (supplanting)",IF(J135="Food or meals","Stop: no food from IPG funds",IF(OR(ISNUMBER(SEARCH("gift card",D135)),ISNUMBER(SEARCH("cash",D135))),"Stop: no gift cards or cash from IPG funds",IF(AND(G135="Indirect cost",C135&lt;&gt;"District-level"),"Set the line level to District-level",IF(AND(G135="Student wages",J135&lt;&gt;"Student wages for paid work experience"),"Set the supplement risk to student wages",IF(AND(G135="Student recognition (non-cash)",J135&lt;&gt;"Student recognition (non-cash)"),"Set the supplement risk to student recognition",IF(J135="","Pick a supplement risk (or None identified)",IF(AND(I135="Expanded beyond current level",K135=""),"Name what the school received before IPG",IF(AND(J135&lt;&gt;"None identified",L135&lt;&gt;"Cleared"),"Open: supplement review","OK"))))))))))))))</f>
        <v/>
      </c>
    </row>
    <row r="136">
      <c r="A136" s="7" t="n">
        <v>131</v>
      </c>
      <c r="B136" s="10" t="n"/>
      <c r="C136" s="10" t="n"/>
      <c r="D136" s="10" t="n"/>
      <c r="E136" s="10" t="n"/>
      <c r="F136" s="10" t="n"/>
      <c r="G136" s="10" t="n"/>
      <c r="H136" s="11" t="n"/>
      <c r="I136" s="10" t="n"/>
      <c r="J136" s="10" t="n"/>
      <c r="K136" s="10" t="n"/>
      <c r="L136" s="10" t="n"/>
      <c r="M136" s="10" t="n"/>
      <c r="N136" s="12">
        <f>IF(OR(E136="",LEFT(E136,4)="None"),"",IFERROR(INDEX('EBI Reference'!$A$6:$A$47,MATCH(E136,'EBI Reference'!$C$6:$C$47,0)),""))</f>
        <v/>
      </c>
      <c r="O136" s="12">
        <f>IF(OR(B136="",F136=""),"",IF(IFERROR(INDEX(Schools!$D$6:$F$15,MATCH(B136,Schools!$B$6:$B$15,0),MATCH(F136,Lists!$A$2:$A$4,0)),"No")="Yes","Yes","No"))</f>
        <v/>
      </c>
      <c r="P136" s="12">
        <f>IF(OR(N136="",F136=""),"n/a",IF(ISNUMBER(SEARCH(INDEX(Lists!$B$2:$B$4,MATCH(F136,Lists!$A$2:$A$4,0)),IFERROR(INDEX('EBI Reference'!$D$6:$D$47,MATCH(N136,'EBI Reference'!$A$6:$A$47,0)),""))),"Yes","No"))</f>
        <v/>
      </c>
      <c r="Q136" s="12">
        <f>IF(COUNTA(B136:M136)=0,"",IF(OR(B136="",C136="",D136="",F136="",H136="",I136=""),"Complete this line",IF(O136="No","Domain not selected for this school",IF(AND(E136&lt;&gt;"",LEFT(E136,4)&lt;&gt;"None",COUNTIFS(EBIs!$B$6:$B$45,B136,EBIs!$C$6:$C$45,E136)=0),"EBI not listed on EBIs tab",IF(P136="No","Domain does not match the EBI's menu domain",IF(I136="Existing level","Stop: existing cost (supplanting)",IF(J136="Food or meals","Stop: no food from IPG funds",IF(OR(ISNUMBER(SEARCH("gift card",D136)),ISNUMBER(SEARCH("cash",D136))),"Stop: no gift cards or cash from IPG funds",IF(AND(G136="Indirect cost",C136&lt;&gt;"District-level"),"Set the line level to District-level",IF(AND(G136="Student wages",J136&lt;&gt;"Student wages for paid work experience"),"Set the supplement risk to student wages",IF(AND(G136="Student recognition (non-cash)",J136&lt;&gt;"Student recognition (non-cash)"),"Set the supplement risk to student recognition",IF(J136="","Pick a supplement risk (or None identified)",IF(AND(I136="Expanded beyond current level",K136=""),"Name what the school received before IPG",IF(AND(J136&lt;&gt;"None identified",L136&lt;&gt;"Cleared"),"Open: supplement review","OK"))))))))))))))</f>
        <v/>
      </c>
    </row>
    <row r="137">
      <c r="A137" s="7" t="n">
        <v>132</v>
      </c>
      <c r="B137" s="10" t="n"/>
      <c r="C137" s="10" t="n"/>
      <c r="D137" s="10" t="n"/>
      <c r="E137" s="10" t="n"/>
      <c r="F137" s="10" t="n"/>
      <c r="G137" s="10" t="n"/>
      <c r="H137" s="11" t="n"/>
      <c r="I137" s="10" t="n"/>
      <c r="J137" s="10" t="n"/>
      <c r="K137" s="10" t="n"/>
      <c r="L137" s="10" t="n"/>
      <c r="M137" s="10" t="n"/>
      <c r="N137" s="12">
        <f>IF(OR(E137="",LEFT(E137,4)="None"),"",IFERROR(INDEX('EBI Reference'!$A$6:$A$47,MATCH(E137,'EBI Reference'!$C$6:$C$47,0)),""))</f>
        <v/>
      </c>
      <c r="O137" s="12">
        <f>IF(OR(B137="",F137=""),"",IF(IFERROR(INDEX(Schools!$D$6:$F$15,MATCH(B137,Schools!$B$6:$B$15,0),MATCH(F137,Lists!$A$2:$A$4,0)),"No")="Yes","Yes","No"))</f>
        <v/>
      </c>
      <c r="P137" s="12">
        <f>IF(OR(N137="",F137=""),"n/a",IF(ISNUMBER(SEARCH(INDEX(Lists!$B$2:$B$4,MATCH(F137,Lists!$A$2:$A$4,0)),IFERROR(INDEX('EBI Reference'!$D$6:$D$47,MATCH(N137,'EBI Reference'!$A$6:$A$47,0)),""))),"Yes","No"))</f>
        <v/>
      </c>
      <c r="Q137" s="12">
        <f>IF(COUNTA(B137:M137)=0,"",IF(OR(B137="",C137="",D137="",F137="",H137="",I137=""),"Complete this line",IF(O137="No","Domain not selected for this school",IF(AND(E137&lt;&gt;"",LEFT(E137,4)&lt;&gt;"None",COUNTIFS(EBIs!$B$6:$B$45,B137,EBIs!$C$6:$C$45,E137)=0),"EBI not listed on EBIs tab",IF(P137="No","Domain does not match the EBI's menu domain",IF(I137="Existing level","Stop: existing cost (supplanting)",IF(J137="Food or meals","Stop: no food from IPG funds",IF(OR(ISNUMBER(SEARCH("gift card",D137)),ISNUMBER(SEARCH("cash",D137))),"Stop: no gift cards or cash from IPG funds",IF(AND(G137="Indirect cost",C137&lt;&gt;"District-level"),"Set the line level to District-level",IF(AND(G137="Student wages",J137&lt;&gt;"Student wages for paid work experience"),"Set the supplement risk to student wages",IF(AND(G137="Student recognition (non-cash)",J137&lt;&gt;"Student recognition (non-cash)"),"Set the supplement risk to student recognition",IF(J137="","Pick a supplement risk (or None identified)",IF(AND(I137="Expanded beyond current level",K137=""),"Name what the school received before IPG",IF(AND(J137&lt;&gt;"None identified",L137&lt;&gt;"Cleared"),"Open: supplement review","OK"))))))))))))))</f>
        <v/>
      </c>
    </row>
    <row r="138">
      <c r="A138" s="7" t="n">
        <v>133</v>
      </c>
      <c r="B138" s="10" t="n"/>
      <c r="C138" s="10" t="n"/>
      <c r="D138" s="10" t="n"/>
      <c r="E138" s="10" t="n"/>
      <c r="F138" s="10" t="n"/>
      <c r="G138" s="10" t="n"/>
      <c r="H138" s="11" t="n"/>
      <c r="I138" s="10" t="n"/>
      <c r="J138" s="10" t="n"/>
      <c r="K138" s="10" t="n"/>
      <c r="L138" s="10" t="n"/>
      <c r="M138" s="10" t="n"/>
      <c r="N138" s="12">
        <f>IF(OR(E138="",LEFT(E138,4)="None"),"",IFERROR(INDEX('EBI Reference'!$A$6:$A$47,MATCH(E138,'EBI Reference'!$C$6:$C$47,0)),""))</f>
        <v/>
      </c>
      <c r="O138" s="12">
        <f>IF(OR(B138="",F138=""),"",IF(IFERROR(INDEX(Schools!$D$6:$F$15,MATCH(B138,Schools!$B$6:$B$15,0),MATCH(F138,Lists!$A$2:$A$4,0)),"No")="Yes","Yes","No"))</f>
        <v/>
      </c>
      <c r="P138" s="12">
        <f>IF(OR(N138="",F138=""),"n/a",IF(ISNUMBER(SEARCH(INDEX(Lists!$B$2:$B$4,MATCH(F138,Lists!$A$2:$A$4,0)),IFERROR(INDEX('EBI Reference'!$D$6:$D$47,MATCH(N138,'EBI Reference'!$A$6:$A$47,0)),""))),"Yes","No"))</f>
        <v/>
      </c>
      <c r="Q138" s="12">
        <f>IF(COUNTA(B138:M138)=0,"",IF(OR(B138="",C138="",D138="",F138="",H138="",I138=""),"Complete this line",IF(O138="No","Domain not selected for this school",IF(AND(E138&lt;&gt;"",LEFT(E138,4)&lt;&gt;"None",COUNTIFS(EBIs!$B$6:$B$45,B138,EBIs!$C$6:$C$45,E138)=0),"EBI not listed on EBIs tab",IF(P138="No","Domain does not match the EBI's menu domain",IF(I138="Existing level","Stop: existing cost (supplanting)",IF(J138="Food or meals","Stop: no food from IPG funds",IF(OR(ISNUMBER(SEARCH("gift card",D138)),ISNUMBER(SEARCH("cash",D138))),"Stop: no gift cards or cash from IPG funds",IF(AND(G138="Indirect cost",C138&lt;&gt;"District-level"),"Set the line level to District-level",IF(AND(G138="Student wages",J138&lt;&gt;"Student wages for paid work experience"),"Set the supplement risk to student wages",IF(AND(G138="Student recognition (non-cash)",J138&lt;&gt;"Student recognition (non-cash)"),"Set the supplement risk to student recognition",IF(J138="","Pick a supplement risk (or None identified)",IF(AND(I138="Expanded beyond current level",K138=""),"Name what the school received before IPG",IF(AND(J138&lt;&gt;"None identified",L138&lt;&gt;"Cleared"),"Open: supplement review","OK"))))))))))))))</f>
        <v/>
      </c>
    </row>
    <row r="139">
      <c r="A139" s="7" t="n">
        <v>134</v>
      </c>
      <c r="B139" s="10" t="n"/>
      <c r="C139" s="10" t="n"/>
      <c r="D139" s="10" t="n"/>
      <c r="E139" s="10" t="n"/>
      <c r="F139" s="10" t="n"/>
      <c r="G139" s="10" t="n"/>
      <c r="H139" s="11" t="n"/>
      <c r="I139" s="10" t="n"/>
      <c r="J139" s="10" t="n"/>
      <c r="K139" s="10" t="n"/>
      <c r="L139" s="10" t="n"/>
      <c r="M139" s="10" t="n"/>
      <c r="N139" s="12">
        <f>IF(OR(E139="",LEFT(E139,4)="None"),"",IFERROR(INDEX('EBI Reference'!$A$6:$A$47,MATCH(E139,'EBI Reference'!$C$6:$C$47,0)),""))</f>
        <v/>
      </c>
      <c r="O139" s="12">
        <f>IF(OR(B139="",F139=""),"",IF(IFERROR(INDEX(Schools!$D$6:$F$15,MATCH(B139,Schools!$B$6:$B$15,0),MATCH(F139,Lists!$A$2:$A$4,0)),"No")="Yes","Yes","No"))</f>
        <v/>
      </c>
      <c r="P139" s="12">
        <f>IF(OR(N139="",F139=""),"n/a",IF(ISNUMBER(SEARCH(INDEX(Lists!$B$2:$B$4,MATCH(F139,Lists!$A$2:$A$4,0)),IFERROR(INDEX('EBI Reference'!$D$6:$D$47,MATCH(N139,'EBI Reference'!$A$6:$A$47,0)),""))),"Yes","No"))</f>
        <v/>
      </c>
      <c r="Q139" s="12">
        <f>IF(COUNTA(B139:M139)=0,"",IF(OR(B139="",C139="",D139="",F139="",H139="",I139=""),"Complete this line",IF(O139="No","Domain not selected for this school",IF(AND(E139&lt;&gt;"",LEFT(E139,4)&lt;&gt;"None",COUNTIFS(EBIs!$B$6:$B$45,B139,EBIs!$C$6:$C$45,E139)=0),"EBI not listed on EBIs tab",IF(P139="No","Domain does not match the EBI's menu domain",IF(I139="Existing level","Stop: existing cost (supplanting)",IF(J139="Food or meals","Stop: no food from IPG funds",IF(OR(ISNUMBER(SEARCH("gift card",D139)),ISNUMBER(SEARCH("cash",D139))),"Stop: no gift cards or cash from IPG funds",IF(AND(G139="Indirect cost",C139&lt;&gt;"District-level"),"Set the line level to District-level",IF(AND(G139="Student wages",J139&lt;&gt;"Student wages for paid work experience"),"Set the supplement risk to student wages",IF(AND(G139="Student recognition (non-cash)",J139&lt;&gt;"Student recognition (non-cash)"),"Set the supplement risk to student recognition",IF(J139="","Pick a supplement risk (or None identified)",IF(AND(I139="Expanded beyond current level",K139=""),"Name what the school received before IPG",IF(AND(J139&lt;&gt;"None identified",L139&lt;&gt;"Cleared"),"Open: supplement review","OK"))))))))))))))</f>
        <v/>
      </c>
    </row>
    <row r="140">
      <c r="A140" s="7" t="n">
        <v>135</v>
      </c>
      <c r="B140" s="10" t="n"/>
      <c r="C140" s="10" t="n"/>
      <c r="D140" s="10" t="n"/>
      <c r="E140" s="10" t="n"/>
      <c r="F140" s="10" t="n"/>
      <c r="G140" s="10" t="n"/>
      <c r="H140" s="11" t="n"/>
      <c r="I140" s="10" t="n"/>
      <c r="J140" s="10" t="n"/>
      <c r="K140" s="10" t="n"/>
      <c r="L140" s="10" t="n"/>
      <c r="M140" s="10" t="n"/>
      <c r="N140" s="12">
        <f>IF(OR(E140="",LEFT(E140,4)="None"),"",IFERROR(INDEX('EBI Reference'!$A$6:$A$47,MATCH(E140,'EBI Reference'!$C$6:$C$47,0)),""))</f>
        <v/>
      </c>
      <c r="O140" s="12">
        <f>IF(OR(B140="",F140=""),"",IF(IFERROR(INDEX(Schools!$D$6:$F$15,MATCH(B140,Schools!$B$6:$B$15,0),MATCH(F140,Lists!$A$2:$A$4,0)),"No")="Yes","Yes","No"))</f>
        <v/>
      </c>
      <c r="P140" s="12">
        <f>IF(OR(N140="",F140=""),"n/a",IF(ISNUMBER(SEARCH(INDEX(Lists!$B$2:$B$4,MATCH(F140,Lists!$A$2:$A$4,0)),IFERROR(INDEX('EBI Reference'!$D$6:$D$47,MATCH(N140,'EBI Reference'!$A$6:$A$47,0)),""))),"Yes","No"))</f>
        <v/>
      </c>
      <c r="Q140" s="12">
        <f>IF(COUNTA(B140:M140)=0,"",IF(OR(B140="",C140="",D140="",F140="",H140="",I140=""),"Complete this line",IF(O140="No","Domain not selected for this school",IF(AND(E140&lt;&gt;"",LEFT(E140,4)&lt;&gt;"None",COUNTIFS(EBIs!$B$6:$B$45,B140,EBIs!$C$6:$C$45,E140)=0),"EBI not listed on EBIs tab",IF(P140="No","Domain does not match the EBI's menu domain",IF(I140="Existing level","Stop: existing cost (supplanting)",IF(J140="Food or meals","Stop: no food from IPG funds",IF(OR(ISNUMBER(SEARCH("gift card",D140)),ISNUMBER(SEARCH("cash",D140))),"Stop: no gift cards or cash from IPG funds",IF(AND(G140="Indirect cost",C140&lt;&gt;"District-level"),"Set the line level to District-level",IF(AND(G140="Student wages",J140&lt;&gt;"Student wages for paid work experience"),"Set the supplement risk to student wages",IF(AND(G140="Student recognition (non-cash)",J140&lt;&gt;"Student recognition (non-cash)"),"Set the supplement risk to student recognition",IF(J140="","Pick a supplement risk (or None identified)",IF(AND(I140="Expanded beyond current level",K140=""),"Name what the school received before IPG",IF(AND(J140&lt;&gt;"None identified",L140&lt;&gt;"Cleared"),"Open: supplement review","OK"))))))))))))))</f>
        <v/>
      </c>
    </row>
    <row r="141">
      <c r="A141" s="7" t="n">
        <v>136</v>
      </c>
      <c r="B141" s="10" t="n"/>
      <c r="C141" s="10" t="n"/>
      <c r="D141" s="10" t="n"/>
      <c r="E141" s="10" t="n"/>
      <c r="F141" s="10" t="n"/>
      <c r="G141" s="10" t="n"/>
      <c r="H141" s="11" t="n"/>
      <c r="I141" s="10" t="n"/>
      <c r="J141" s="10" t="n"/>
      <c r="K141" s="10" t="n"/>
      <c r="L141" s="10" t="n"/>
      <c r="M141" s="10" t="n"/>
      <c r="N141" s="12">
        <f>IF(OR(E141="",LEFT(E141,4)="None"),"",IFERROR(INDEX('EBI Reference'!$A$6:$A$47,MATCH(E141,'EBI Reference'!$C$6:$C$47,0)),""))</f>
        <v/>
      </c>
      <c r="O141" s="12">
        <f>IF(OR(B141="",F141=""),"",IF(IFERROR(INDEX(Schools!$D$6:$F$15,MATCH(B141,Schools!$B$6:$B$15,0),MATCH(F141,Lists!$A$2:$A$4,0)),"No")="Yes","Yes","No"))</f>
        <v/>
      </c>
      <c r="P141" s="12">
        <f>IF(OR(N141="",F141=""),"n/a",IF(ISNUMBER(SEARCH(INDEX(Lists!$B$2:$B$4,MATCH(F141,Lists!$A$2:$A$4,0)),IFERROR(INDEX('EBI Reference'!$D$6:$D$47,MATCH(N141,'EBI Reference'!$A$6:$A$47,0)),""))),"Yes","No"))</f>
        <v/>
      </c>
      <c r="Q141" s="12">
        <f>IF(COUNTA(B141:M141)=0,"",IF(OR(B141="",C141="",D141="",F141="",H141="",I141=""),"Complete this line",IF(O141="No","Domain not selected for this school",IF(AND(E141&lt;&gt;"",LEFT(E141,4)&lt;&gt;"None",COUNTIFS(EBIs!$B$6:$B$45,B141,EBIs!$C$6:$C$45,E141)=0),"EBI not listed on EBIs tab",IF(P141="No","Domain does not match the EBI's menu domain",IF(I141="Existing level","Stop: existing cost (supplanting)",IF(J141="Food or meals","Stop: no food from IPG funds",IF(OR(ISNUMBER(SEARCH("gift card",D141)),ISNUMBER(SEARCH("cash",D141))),"Stop: no gift cards or cash from IPG funds",IF(AND(G141="Indirect cost",C141&lt;&gt;"District-level"),"Set the line level to District-level",IF(AND(G141="Student wages",J141&lt;&gt;"Student wages for paid work experience"),"Set the supplement risk to student wages",IF(AND(G141="Student recognition (non-cash)",J141&lt;&gt;"Student recognition (non-cash)"),"Set the supplement risk to student recognition",IF(J141="","Pick a supplement risk (or None identified)",IF(AND(I141="Expanded beyond current level",K141=""),"Name what the school received before IPG",IF(AND(J141&lt;&gt;"None identified",L141&lt;&gt;"Cleared"),"Open: supplement review","OK"))))))))))))))</f>
        <v/>
      </c>
    </row>
    <row r="142">
      <c r="A142" s="7" t="n">
        <v>137</v>
      </c>
      <c r="B142" s="10" t="n"/>
      <c r="C142" s="10" t="n"/>
      <c r="D142" s="10" t="n"/>
      <c r="E142" s="10" t="n"/>
      <c r="F142" s="10" t="n"/>
      <c r="G142" s="10" t="n"/>
      <c r="H142" s="11" t="n"/>
      <c r="I142" s="10" t="n"/>
      <c r="J142" s="10" t="n"/>
      <c r="K142" s="10" t="n"/>
      <c r="L142" s="10" t="n"/>
      <c r="M142" s="10" t="n"/>
      <c r="N142" s="12">
        <f>IF(OR(E142="",LEFT(E142,4)="None"),"",IFERROR(INDEX('EBI Reference'!$A$6:$A$47,MATCH(E142,'EBI Reference'!$C$6:$C$47,0)),""))</f>
        <v/>
      </c>
      <c r="O142" s="12">
        <f>IF(OR(B142="",F142=""),"",IF(IFERROR(INDEX(Schools!$D$6:$F$15,MATCH(B142,Schools!$B$6:$B$15,0),MATCH(F142,Lists!$A$2:$A$4,0)),"No")="Yes","Yes","No"))</f>
        <v/>
      </c>
      <c r="P142" s="12">
        <f>IF(OR(N142="",F142=""),"n/a",IF(ISNUMBER(SEARCH(INDEX(Lists!$B$2:$B$4,MATCH(F142,Lists!$A$2:$A$4,0)),IFERROR(INDEX('EBI Reference'!$D$6:$D$47,MATCH(N142,'EBI Reference'!$A$6:$A$47,0)),""))),"Yes","No"))</f>
        <v/>
      </c>
      <c r="Q142" s="12">
        <f>IF(COUNTA(B142:M142)=0,"",IF(OR(B142="",C142="",D142="",F142="",H142="",I142=""),"Complete this line",IF(O142="No","Domain not selected for this school",IF(AND(E142&lt;&gt;"",LEFT(E142,4)&lt;&gt;"None",COUNTIFS(EBIs!$B$6:$B$45,B142,EBIs!$C$6:$C$45,E142)=0),"EBI not listed on EBIs tab",IF(P142="No","Domain does not match the EBI's menu domain",IF(I142="Existing level","Stop: existing cost (supplanting)",IF(J142="Food or meals","Stop: no food from IPG funds",IF(OR(ISNUMBER(SEARCH("gift card",D142)),ISNUMBER(SEARCH("cash",D142))),"Stop: no gift cards or cash from IPG funds",IF(AND(G142="Indirect cost",C142&lt;&gt;"District-level"),"Set the line level to District-level",IF(AND(G142="Student wages",J142&lt;&gt;"Student wages for paid work experience"),"Set the supplement risk to student wages",IF(AND(G142="Student recognition (non-cash)",J142&lt;&gt;"Student recognition (non-cash)"),"Set the supplement risk to student recognition",IF(J142="","Pick a supplement risk (or None identified)",IF(AND(I142="Expanded beyond current level",K142=""),"Name what the school received before IPG",IF(AND(J142&lt;&gt;"None identified",L142&lt;&gt;"Cleared"),"Open: supplement review","OK"))))))))))))))</f>
        <v/>
      </c>
    </row>
    <row r="143">
      <c r="A143" s="7" t="n">
        <v>138</v>
      </c>
      <c r="B143" s="10" t="n"/>
      <c r="C143" s="10" t="n"/>
      <c r="D143" s="10" t="n"/>
      <c r="E143" s="10" t="n"/>
      <c r="F143" s="10" t="n"/>
      <c r="G143" s="10" t="n"/>
      <c r="H143" s="11" t="n"/>
      <c r="I143" s="10" t="n"/>
      <c r="J143" s="10" t="n"/>
      <c r="K143" s="10" t="n"/>
      <c r="L143" s="10" t="n"/>
      <c r="M143" s="10" t="n"/>
      <c r="N143" s="12">
        <f>IF(OR(E143="",LEFT(E143,4)="None"),"",IFERROR(INDEX('EBI Reference'!$A$6:$A$47,MATCH(E143,'EBI Reference'!$C$6:$C$47,0)),""))</f>
        <v/>
      </c>
      <c r="O143" s="12">
        <f>IF(OR(B143="",F143=""),"",IF(IFERROR(INDEX(Schools!$D$6:$F$15,MATCH(B143,Schools!$B$6:$B$15,0),MATCH(F143,Lists!$A$2:$A$4,0)),"No")="Yes","Yes","No"))</f>
        <v/>
      </c>
      <c r="P143" s="12">
        <f>IF(OR(N143="",F143=""),"n/a",IF(ISNUMBER(SEARCH(INDEX(Lists!$B$2:$B$4,MATCH(F143,Lists!$A$2:$A$4,0)),IFERROR(INDEX('EBI Reference'!$D$6:$D$47,MATCH(N143,'EBI Reference'!$A$6:$A$47,0)),""))),"Yes","No"))</f>
        <v/>
      </c>
      <c r="Q143" s="12">
        <f>IF(COUNTA(B143:M143)=0,"",IF(OR(B143="",C143="",D143="",F143="",H143="",I143=""),"Complete this line",IF(O143="No","Domain not selected for this school",IF(AND(E143&lt;&gt;"",LEFT(E143,4)&lt;&gt;"None",COUNTIFS(EBIs!$B$6:$B$45,B143,EBIs!$C$6:$C$45,E143)=0),"EBI not listed on EBIs tab",IF(P143="No","Domain does not match the EBI's menu domain",IF(I143="Existing level","Stop: existing cost (supplanting)",IF(J143="Food or meals","Stop: no food from IPG funds",IF(OR(ISNUMBER(SEARCH("gift card",D143)),ISNUMBER(SEARCH("cash",D143))),"Stop: no gift cards or cash from IPG funds",IF(AND(G143="Indirect cost",C143&lt;&gt;"District-level"),"Set the line level to District-level",IF(AND(G143="Student wages",J143&lt;&gt;"Student wages for paid work experience"),"Set the supplement risk to student wages",IF(AND(G143="Student recognition (non-cash)",J143&lt;&gt;"Student recognition (non-cash)"),"Set the supplement risk to student recognition",IF(J143="","Pick a supplement risk (or None identified)",IF(AND(I143="Expanded beyond current level",K143=""),"Name what the school received before IPG",IF(AND(J143&lt;&gt;"None identified",L143&lt;&gt;"Cleared"),"Open: supplement review","OK"))))))))))))))</f>
        <v/>
      </c>
    </row>
    <row r="144">
      <c r="A144" s="7" t="n">
        <v>139</v>
      </c>
      <c r="B144" s="10" t="n"/>
      <c r="C144" s="10" t="n"/>
      <c r="D144" s="10" t="n"/>
      <c r="E144" s="10" t="n"/>
      <c r="F144" s="10" t="n"/>
      <c r="G144" s="10" t="n"/>
      <c r="H144" s="11" t="n"/>
      <c r="I144" s="10" t="n"/>
      <c r="J144" s="10" t="n"/>
      <c r="K144" s="10" t="n"/>
      <c r="L144" s="10" t="n"/>
      <c r="M144" s="10" t="n"/>
      <c r="N144" s="12">
        <f>IF(OR(E144="",LEFT(E144,4)="None"),"",IFERROR(INDEX('EBI Reference'!$A$6:$A$47,MATCH(E144,'EBI Reference'!$C$6:$C$47,0)),""))</f>
        <v/>
      </c>
      <c r="O144" s="12">
        <f>IF(OR(B144="",F144=""),"",IF(IFERROR(INDEX(Schools!$D$6:$F$15,MATCH(B144,Schools!$B$6:$B$15,0),MATCH(F144,Lists!$A$2:$A$4,0)),"No")="Yes","Yes","No"))</f>
        <v/>
      </c>
      <c r="P144" s="12">
        <f>IF(OR(N144="",F144=""),"n/a",IF(ISNUMBER(SEARCH(INDEX(Lists!$B$2:$B$4,MATCH(F144,Lists!$A$2:$A$4,0)),IFERROR(INDEX('EBI Reference'!$D$6:$D$47,MATCH(N144,'EBI Reference'!$A$6:$A$47,0)),""))),"Yes","No"))</f>
        <v/>
      </c>
      <c r="Q144" s="12">
        <f>IF(COUNTA(B144:M144)=0,"",IF(OR(B144="",C144="",D144="",F144="",H144="",I144=""),"Complete this line",IF(O144="No","Domain not selected for this school",IF(AND(E144&lt;&gt;"",LEFT(E144,4)&lt;&gt;"None",COUNTIFS(EBIs!$B$6:$B$45,B144,EBIs!$C$6:$C$45,E144)=0),"EBI not listed on EBIs tab",IF(P144="No","Domain does not match the EBI's menu domain",IF(I144="Existing level","Stop: existing cost (supplanting)",IF(J144="Food or meals","Stop: no food from IPG funds",IF(OR(ISNUMBER(SEARCH("gift card",D144)),ISNUMBER(SEARCH("cash",D144))),"Stop: no gift cards or cash from IPG funds",IF(AND(G144="Indirect cost",C144&lt;&gt;"District-level"),"Set the line level to District-level",IF(AND(G144="Student wages",J144&lt;&gt;"Student wages for paid work experience"),"Set the supplement risk to student wages",IF(AND(G144="Student recognition (non-cash)",J144&lt;&gt;"Student recognition (non-cash)"),"Set the supplement risk to student recognition",IF(J144="","Pick a supplement risk (or None identified)",IF(AND(I144="Expanded beyond current level",K144=""),"Name what the school received before IPG",IF(AND(J144&lt;&gt;"None identified",L144&lt;&gt;"Cleared"),"Open: supplement review","OK"))))))))))))))</f>
        <v/>
      </c>
    </row>
    <row r="145">
      <c r="A145" s="7" t="n">
        <v>140</v>
      </c>
      <c r="B145" s="10" t="n"/>
      <c r="C145" s="10" t="n"/>
      <c r="D145" s="10" t="n"/>
      <c r="E145" s="10" t="n"/>
      <c r="F145" s="10" t="n"/>
      <c r="G145" s="10" t="n"/>
      <c r="H145" s="11" t="n"/>
      <c r="I145" s="10" t="n"/>
      <c r="J145" s="10" t="n"/>
      <c r="K145" s="10" t="n"/>
      <c r="L145" s="10" t="n"/>
      <c r="M145" s="10" t="n"/>
      <c r="N145" s="12">
        <f>IF(OR(E145="",LEFT(E145,4)="None"),"",IFERROR(INDEX('EBI Reference'!$A$6:$A$47,MATCH(E145,'EBI Reference'!$C$6:$C$47,0)),""))</f>
        <v/>
      </c>
      <c r="O145" s="12">
        <f>IF(OR(B145="",F145=""),"",IF(IFERROR(INDEX(Schools!$D$6:$F$15,MATCH(B145,Schools!$B$6:$B$15,0),MATCH(F145,Lists!$A$2:$A$4,0)),"No")="Yes","Yes","No"))</f>
        <v/>
      </c>
      <c r="P145" s="12">
        <f>IF(OR(N145="",F145=""),"n/a",IF(ISNUMBER(SEARCH(INDEX(Lists!$B$2:$B$4,MATCH(F145,Lists!$A$2:$A$4,0)),IFERROR(INDEX('EBI Reference'!$D$6:$D$47,MATCH(N145,'EBI Reference'!$A$6:$A$47,0)),""))),"Yes","No"))</f>
        <v/>
      </c>
      <c r="Q145" s="12">
        <f>IF(COUNTA(B145:M145)=0,"",IF(OR(B145="",C145="",D145="",F145="",H145="",I145=""),"Complete this line",IF(O145="No","Domain not selected for this school",IF(AND(E145&lt;&gt;"",LEFT(E145,4)&lt;&gt;"None",COUNTIFS(EBIs!$B$6:$B$45,B145,EBIs!$C$6:$C$45,E145)=0),"EBI not listed on EBIs tab",IF(P145="No","Domain does not match the EBI's menu domain",IF(I145="Existing level","Stop: existing cost (supplanting)",IF(J145="Food or meals","Stop: no food from IPG funds",IF(OR(ISNUMBER(SEARCH("gift card",D145)),ISNUMBER(SEARCH("cash",D145))),"Stop: no gift cards or cash from IPG funds",IF(AND(G145="Indirect cost",C145&lt;&gt;"District-level"),"Set the line level to District-level",IF(AND(G145="Student wages",J145&lt;&gt;"Student wages for paid work experience"),"Set the supplement risk to student wages",IF(AND(G145="Student recognition (non-cash)",J145&lt;&gt;"Student recognition (non-cash)"),"Set the supplement risk to student recognition",IF(J145="","Pick a supplement risk (or None identified)",IF(AND(I145="Expanded beyond current level",K145=""),"Name what the school received before IPG",IF(AND(J145&lt;&gt;"None identified",L145&lt;&gt;"Cleared"),"Open: supplement review","OK"))))))))))))))</f>
        <v/>
      </c>
    </row>
    <row r="146">
      <c r="A146" s="7" t="n">
        <v>141</v>
      </c>
      <c r="B146" s="10" t="n"/>
      <c r="C146" s="10" t="n"/>
      <c r="D146" s="10" t="n"/>
      <c r="E146" s="10" t="n"/>
      <c r="F146" s="10" t="n"/>
      <c r="G146" s="10" t="n"/>
      <c r="H146" s="11" t="n"/>
      <c r="I146" s="10" t="n"/>
      <c r="J146" s="10" t="n"/>
      <c r="K146" s="10" t="n"/>
      <c r="L146" s="10" t="n"/>
      <c r="M146" s="10" t="n"/>
      <c r="N146" s="12">
        <f>IF(OR(E146="",LEFT(E146,4)="None"),"",IFERROR(INDEX('EBI Reference'!$A$6:$A$47,MATCH(E146,'EBI Reference'!$C$6:$C$47,0)),""))</f>
        <v/>
      </c>
      <c r="O146" s="12">
        <f>IF(OR(B146="",F146=""),"",IF(IFERROR(INDEX(Schools!$D$6:$F$15,MATCH(B146,Schools!$B$6:$B$15,0),MATCH(F146,Lists!$A$2:$A$4,0)),"No")="Yes","Yes","No"))</f>
        <v/>
      </c>
      <c r="P146" s="12">
        <f>IF(OR(N146="",F146=""),"n/a",IF(ISNUMBER(SEARCH(INDEX(Lists!$B$2:$B$4,MATCH(F146,Lists!$A$2:$A$4,0)),IFERROR(INDEX('EBI Reference'!$D$6:$D$47,MATCH(N146,'EBI Reference'!$A$6:$A$47,0)),""))),"Yes","No"))</f>
        <v/>
      </c>
      <c r="Q146" s="12">
        <f>IF(COUNTA(B146:M146)=0,"",IF(OR(B146="",C146="",D146="",F146="",H146="",I146=""),"Complete this line",IF(O146="No","Domain not selected for this school",IF(AND(E146&lt;&gt;"",LEFT(E146,4)&lt;&gt;"None",COUNTIFS(EBIs!$B$6:$B$45,B146,EBIs!$C$6:$C$45,E146)=0),"EBI not listed on EBIs tab",IF(P146="No","Domain does not match the EBI's menu domain",IF(I146="Existing level","Stop: existing cost (supplanting)",IF(J146="Food or meals","Stop: no food from IPG funds",IF(OR(ISNUMBER(SEARCH("gift card",D146)),ISNUMBER(SEARCH("cash",D146))),"Stop: no gift cards or cash from IPG funds",IF(AND(G146="Indirect cost",C146&lt;&gt;"District-level"),"Set the line level to District-level",IF(AND(G146="Student wages",J146&lt;&gt;"Student wages for paid work experience"),"Set the supplement risk to student wages",IF(AND(G146="Student recognition (non-cash)",J146&lt;&gt;"Student recognition (non-cash)"),"Set the supplement risk to student recognition",IF(J146="","Pick a supplement risk (or None identified)",IF(AND(I146="Expanded beyond current level",K146=""),"Name what the school received before IPG",IF(AND(J146&lt;&gt;"None identified",L146&lt;&gt;"Cleared"),"Open: supplement review","OK"))))))))))))))</f>
        <v/>
      </c>
    </row>
    <row r="147">
      <c r="A147" s="7" t="n">
        <v>142</v>
      </c>
      <c r="B147" s="10" t="n"/>
      <c r="C147" s="10" t="n"/>
      <c r="D147" s="10" t="n"/>
      <c r="E147" s="10" t="n"/>
      <c r="F147" s="10" t="n"/>
      <c r="G147" s="10" t="n"/>
      <c r="H147" s="11" t="n"/>
      <c r="I147" s="10" t="n"/>
      <c r="J147" s="10" t="n"/>
      <c r="K147" s="10" t="n"/>
      <c r="L147" s="10" t="n"/>
      <c r="M147" s="10" t="n"/>
      <c r="N147" s="12">
        <f>IF(OR(E147="",LEFT(E147,4)="None"),"",IFERROR(INDEX('EBI Reference'!$A$6:$A$47,MATCH(E147,'EBI Reference'!$C$6:$C$47,0)),""))</f>
        <v/>
      </c>
      <c r="O147" s="12">
        <f>IF(OR(B147="",F147=""),"",IF(IFERROR(INDEX(Schools!$D$6:$F$15,MATCH(B147,Schools!$B$6:$B$15,0),MATCH(F147,Lists!$A$2:$A$4,0)),"No")="Yes","Yes","No"))</f>
        <v/>
      </c>
      <c r="P147" s="12">
        <f>IF(OR(N147="",F147=""),"n/a",IF(ISNUMBER(SEARCH(INDEX(Lists!$B$2:$B$4,MATCH(F147,Lists!$A$2:$A$4,0)),IFERROR(INDEX('EBI Reference'!$D$6:$D$47,MATCH(N147,'EBI Reference'!$A$6:$A$47,0)),""))),"Yes","No"))</f>
        <v/>
      </c>
      <c r="Q147" s="12">
        <f>IF(COUNTA(B147:M147)=0,"",IF(OR(B147="",C147="",D147="",F147="",H147="",I147=""),"Complete this line",IF(O147="No","Domain not selected for this school",IF(AND(E147&lt;&gt;"",LEFT(E147,4)&lt;&gt;"None",COUNTIFS(EBIs!$B$6:$B$45,B147,EBIs!$C$6:$C$45,E147)=0),"EBI not listed on EBIs tab",IF(P147="No","Domain does not match the EBI's menu domain",IF(I147="Existing level","Stop: existing cost (supplanting)",IF(J147="Food or meals","Stop: no food from IPG funds",IF(OR(ISNUMBER(SEARCH("gift card",D147)),ISNUMBER(SEARCH("cash",D147))),"Stop: no gift cards or cash from IPG funds",IF(AND(G147="Indirect cost",C147&lt;&gt;"District-level"),"Set the line level to District-level",IF(AND(G147="Student wages",J147&lt;&gt;"Student wages for paid work experience"),"Set the supplement risk to student wages",IF(AND(G147="Student recognition (non-cash)",J147&lt;&gt;"Student recognition (non-cash)"),"Set the supplement risk to student recognition",IF(J147="","Pick a supplement risk (or None identified)",IF(AND(I147="Expanded beyond current level",K147=""),"Name what the school received before IPG",IF(AND(J147&lt;&gt;"None identified",L147&lt;&gt;"Cleared"),"Open: supplement review","OK"))))))))))))))</f>
        <v/>
      </c>
    </row>
    <row r="148">
      <c r="A148" s="7" t="n">
        <v>143</v>
      </c>
      <c r="B148" s="10" t="n"/>
      <c r="C148" s="10" t="n"/>
      <c r="D148" s="10" t="n"/>
      <c r="E148" s="10" t="n"/>
      <c r="F148" s="10" t="n"/>
      <c r="G148" s="10" t="n"/>
      <c r="H148" s="11" t="n"/>
      <c r="I148" s="10" t="n"/>
      <c r="J148" s="10" t="n"/>
      <c r="K148" s="10" t="n"/>
      <c r="L148" s="10" t="n"/>
      <c r="M148" s="10" t="n"/>
      <c r="N148" s="12">
        <f>IF(OR(E148="",LEFT(E148,4)="None"),"",IFERROR(INDEX('EBI Reference'!$A$6:$A$47,MATCH(E148,'EBI Reference'!$C$6:$C$47,0)),""))</f>
        <v/>
      </c>
      <c r="O148" s="12">
        <f>IF(OR(B148="",F148=""),"",IF(IFERROR(INDEX(Schools!$D$6:$F$15,MATCH(B148,Schools!$B$6:$B$15,0),MATCH(F148,Lists!$A$2:$A$4,0)),"No")="Yes","Yes","No"))</f>
        <v/>
      </c>
      <c r="P148" s="12">
        <f>IF(OR(N148="",F148=""),"n/a",IF(ISNUMBER(SEARCH(INDEX(Lists!$B$2:$B$4,MATCH(F148,Lists!$A$2:$A$4,0)),IFERROR(INDEX('EBI Reference'!$D$6:$D$47,MATCH(N148,'EBI Reference'!$A$6:$A$47,0)),""))),"Yes","No"))</f>
        <v/>
      </c>
      <c r="Q148" s="12">
        <f>IF(COUNTA(B148:M148)=0,"",IF(OR(B148="",C148="",D148="",F148="",H148="",I148=""),"Complete this line",IF(O148="No","Domain not selected for this school",IF(AND(E148&lt;&gt;"",LEFT(E148,4)&lt;&gt;"None",COUNTIFS(EBIs!$B$6:$B$45,B148,EBIs!$C$6:$C$45,E148)=0),"EBI not listed on EBIs tab",IF(P148="No","Domain does not match the EBI's menu domain",IF(I148="Existing level","Stop: existing cost (supplanting)",IF(J148="Food or meals","Stop: no food from IPG funds",IF(OR(ISNUMBER(SEARCH("gift card",D148)),ISNUMBER(SEARCH("cash",D148))),"Stop: no gift cards or cash from IPG funds",IF(AND(G148="Indirect cost",C148&lt;&gt;"District-level"),"Set the line level to District-level",IF(AND(G148="Student wages",J148&lt;&gt;"Student wages for paid work experience"),"Set the supplement risk to student wages",IF(AND(G148="Student recognition (non-cash)",J148&lt;&gt;"Student recognition (non-cash)"),"Set the supplement risk to student recognition",IF(J148="","Pick a supplement risk (or None identified)",IF(AND(I148="Expanded beyond current level",K148=""),"Name what the school received before IPG",IF(AND(J148&lt;&gt;"None identified",L148&lt;&gt;"Cleared"),"Open: supplement review","OK"))))))))))))))</f>
        <v/>
      </c>
    </row>
    <row r="149">
      <c r="A149" s="7" t="n">
        <v>144</v>
      </c>
      <c r="B149" s="10" t="n"/>
      <c r="C149" s="10" t="n"/>
      <c r="D149" s="10" t="n"/>
      <c r="E149" s="10" t="n"/>
      <c r="F149" s="10" t="n"/>
      <c r="G149" s="10" t="n"/>
      <c r="H149" s="11" t="n"/>
      <c r="I149" s="10" t="n"/>
      <c r="J149" s="10" t="n"/>
      <c r="K149" s="10" t="n"/>
      <c r="L149" s="10" t="n"/>
      <c r="M149" s="10" t="n"/>
      <c r="N149" s="12">
        <f>IF(OR(E149="",LEFT(E149,4)="None"),"",IFERROR(INDEX('EBI Reference'!$A$6:$A$47,MATCH(E149,'EBI Reference'!$C$6:$C$47,0)),""))</f>
        <v/>
      </c>
      <c r="O149" s="12">
        <f>IF(OR(B149="",F149=""),"",IF(IFERROR(INDEX(Schools!$D$6:$F$15,MATCH(B149,Schools!$B$6:$B$15,0),MATCH(F149,Lists!$A$2:$A$4,0)),"No")="Yes","Yes","No"))</f>
        <v/>
      </c>
      <c r="P149" s="12">
        <f>IF(OR(N149="",F149=""),"n/a",IF(ISNUMBER(SEARCH(INDEX(Lists!$B$2:$B$4,MATCH(F149,Lists!$A$2:$A$4,0)),IFERROR(INDEX('EBI Reference'!$D$6:$D$47,MATCH(N149,'EBI Reference'!$A$6:$A$47,0)),""))),"Yes","No"))</f>
        <v/>
      </c>
      <c r="Q149" s="12">
        <f>IF(COUNTA(B149:M149)=0,"",IF(OR(B149="",C149="",D149="",F149="",H149="",I149=""),"Complete this line",IF(O149="No","Domain not selected for this school",IF(AND(E149&lt;&gt;"",LEFT(E149,4)&lt;&gt;"None",COUNTIFS(EBIs!$B$6:$B$45,B149,EBIs!$C$6:$C$45,E149)=0),"EBI not listed on EBIs tab",IF(P149="No","Domain does not match the EBI's menu domain",IF(I149="Existing level","Stop: existing cost (supplanting)",IF(J149="Food or meals","Stop: no food from IPG funds",IF(OR(ISNUMBER(SEARCH("gift card",D149)),ISNUMBER(SEARCH("cash",D149))),"Stop: no gift cards or cash from IPG funds",IF(AND(G149="Indirect cost",C149&lt;&gt;"District-level"),"Set the line level to District-level",IF(AND(G149="Student wages",J149&lt;&gt;"Student wages for paid work experience"),"Set the supplement risk to student wages",IF(AND(G149="Student recognition (non-cash)",J149&lt;&gt;"Student recognition (non-cash)"),"Set the supplement risk to student recognition",IF(J149="","Pick a supplement risk (or None identified)",IF(AND(I149="Expanded beyond current level",K149=""),"Name what the school received before IPG",IF(AND(J149&lt;&gt;"None identified",L149&lt;&gt;"Cleared"),"Open: supplement review","OK"))))))))))))))</f>
        <v/>
      </c>
    </row>
    <row r="150">
      <c r="A150" s="7" t="n">
        <v>145</v>
      </c>
      <c r="B150" s="10" t="n"/>
      <c r="C150" s="10" t="n"/>
      <c r="D150" s="10" t="n"/>
      <c r="E150" s="10" t="n"/>
      <c r="F150" s="10" t="n"/>
      <c r="G150" s="10" t="n"/>
      <c r="H150" s="11" t="n"/>
      <c r="I150" s="10" t="n"/>
      <c r="J150" s="10" t="n"/>
      <c r="K150" s="10" t="n"/>
      <c r="L150" s="10" t="n"/>
      <c r="M150" s="10" t="n"/>
      <c r="N150" s="12">
        <f>IF(OR(E150="",LEFT(E150,4)="None"),"",IFERROR(INDEX('EBI Reference'!$A$6:$A$47,MATCH(E150,'EBI Reference'!$C$6:$C$47,0)),""))</f>
        <v/>
      </c>
      <c r="O150" s="12">
        <f>IF(OR(B150="",F150=""),"",IF(IFERROR(INDEX(Schools!$D$6:$F$15,MATCH(B150,Schools!$B$6:$B$15,0),MATCH(F150,Lists!$A$2:$A$4,0)),"No")="Yes","Yes","No"))</f>
        <v/>
      </c>
      <c r="P150" s="12">
        <f>IF(OR(N150="",F150=""),"n/a",IF(ISNUMBER(SEARCH(INDEX(Lists!$B$2:$B$4,MATCH(F150,Lists!$A$2:$A$4,0)),IFERROR(INDEX('EBI Reference'!$D$6:$D$47,MATCH(N150,'EBI Reference'!$A$6:$A$47,0)),""))),"Yes","No"))</f>
        <v/>
      </c>
      <c r="Q150" s="12">
        <f>IF(COUNTA(B150:M150)=0,"",IF(OR(B150="",C150="",D150="",F150="",H150="",I150=""),"Complete this line",IF(O150="No","Domain not selected for this school",IF(AND(E150&lt;&gt;"",LEFT(E150,4)&lt;&gt;"None",COUNTIFS(EBIs!$B$6:$B$45,B150,EBIs!$C$6:$C$45,E150)=0),"EBI not listed on EBIs tab",IF(P150="No","Domain does not match the EBI's menu domain",IF(I150="Existing level","Stop: existing cost (supplanting)",IF(J150="Food or meals","Stop: no food from IPG funds",IF(OR(ISNUMBER(SEARCH("gift card",D150)),ISNUMBER(SEARCH("cash",D150))),"Stop: no gift cards or cash from IPG funds",IF(AND(G150="Indirect cost",C150&lt;&gt;"District-level"),"Set the line level to District-level",IF(AND(G150="Student wages",J150&lt;&gt;"Student wages for paid work experience"),"Set the supplement risk to student wages",IF(AND(G150="Student recognition (non-cash)",J150&lt;&gt;"Student recognition (non-cash)"),"Set the supplement risk to student recognition",IF(J150="","Pick a supplement risk (or None identified)",IF(AND(I150="Expanded beyond current level",K150=""),"Name what the school received before IPG",IF(AND(J150&lt;&gt;"None identified",L150&lt;&gt;"Cleared"),"Open: supplement review","OK"))))))))))))))</f>
        <v/>
      </c>
    </row>
    <row r="151">
      <c r="A151" s="7" t="n">
        <v>146</v>
      </c>
      <c r="B151" s="10" t="n"/>
      <c r="C151" s="10" t="n"/>
      <c r="D151" s="10" t="n"/>
      <c r="E151" s="10" t="n"/>
      <c r="F151" s="10" t="n"/>
      <c r="G151" s="10" t="n"/>
      <c r="H151" s="11" t="n"/>
      <c r="I151" s="10" t="n"/>
      <c r="J151" s="10" t="n"/>
      <c r="K151" s="10" t="n"/>
      <c r="L151" s="10" t="n"/>
      <c r="M151" s="10" t="n"/>
      <c r="N151" s="12">
        <f>IF(OR(E151="",LEFT(E151,4)="None"),"",IFERROR(INDEX('EBI Reference'!$A$6:$A$47,MATCH(E151,'EBI Reference'!$C$6:$C$47,0)),""))</f>
        <v/>
      </c>
      <c r="O151" s="12">
        <f>IF(OR(B151="",F151=""),"",IF(IFERROR(INDEX(Schools!$D$6:$F$15,MATCH(B151,Schools!$B$6:$B$15,0),MATCH(F151,Lists!$A$2:$A$4,0)),"No")="Yes","Yes","No"))</f>
        <v/>
      </c>
      <c r="P151" s="12">
        <f>IF(OR(N151="",F151=""),"n/a",IF(ISNUMBER(SEARCH(INDEX(Lists!$B$2:$B$4,MATCH(F151,Lists!$A$2:$A$4,0)),IFERROR(INDEX('EBI Reference'!$D$6:$D$47,MATCH(N151,'EBI Reference'!$A$6:$A$47,0)),""))),"Yes","No"))</f>
        <v/>
      </c>
      <c r="Q151" s="12">
        <f>IF(COUNTA(B151:M151)=0,"",IF(OR(B151="",C151="",D151="",F151="",H151="",I151=""),"Complete this line",IF(O151="No","Domain not selected for this school",IF(AND(E151&lt;&gt;"",LEFT(E151,4)&lt;&gt;"None",COUNTIFS(EBIs!$B$6:$B$45,B151,EBIs!$C$6:$C$45,E151)=0),"EBI not listed on EBIs tab",IF(P151="No","Domain does not match the EBI's menu domain",IF(I151="Existing level","Stop: existing cost (supplanting)",IF(J151="Food or meals","Stop: no food from IPG funds",IF(OR(ISNUMBER(SEARCH("gift card",D151)),ISNUMBER(SEARCH("cash",D151))),"Stop: no gift cards or cash from IPG funds",IF(AND(G151="Indirect cost",C151&lt;&gt;"District-level"),"Set the line level to District-level",IF(AND(G151="Student wages",J151&lt;&gt;"Student wages for paid work experience"),"Set the supplement risk to student wages",IF(AND(G151="Student recognition (non-cash)",J151&lt;&gt;"Student recognition (non-cash)"),"Set the supplement risk to student recognition",IF(J151="","Pick a supplement risk (or None identified)",IF(AND(I151="Expanded beyond current level",K151=""),"Name what the school received before IPG",IF(AND(J151&lt;&gt;"None identified",L151&lt;&gt;"Cleared"),"Open: supplement review","OK"))))))))))))))</f>
        <v/>
      </c>
    </row>
    <row r="152">
      <c r="A152" s="7" t="n">
        <v>147</v>
      </c>
      <c r="B152" s="10" t="n"/>
      <c r="C152" s="10" t="n"/>
      <c r="D152" s="10" t="n"/>
      <c r="E152" s="10" t="n"/>
      <c r="F152" s="10" t="n"/>
      <c r="G152" s="10" t="n"/>
      <c r="H152" s="11" t="n"/>
      <c r="I152" s="10" t="n"/>
      <c r="J152" s="10" t="n"/>
      <c r="K152" s="10" t="n"/>
      <c r="L152" s="10" t="n"/>
      <c r="M152" s="10" t="n"/>
      <c r="N152" s="12">
        <f>IF(OR(E152="",LEFT(E152,4)="None"),"",IFERROR(INDEX('EBI Reference'!$A$6:$A$47,MATCH(E152,'EBI Reference'!$C$6:$C$47,0)),""))</f>
        <v/>
      </c>
      <c r="O152" s="12">
        <f>IF(OR(B152="",F152=""),"",IF(IFERROR(INDEX(Schools!$D$6:$F$15,MATCH(B152,Schools!$B$6:$B$15,0),MATCH(F152,Lists!$A$2:$A$4,0)),"No")="Yes","Yes","No"))</f>
        <v/>
      </c>
      <c r="P152" s="12">
        <f>IF(OR(N152="",F152=""),"n/a",IF(ISNUMBER(SEARCH(INDEX(Lists!$B$2:$B$4,MATCH(F152,Lists!$A$2:$A$4,0)),IFERROR(INDEX('EBI Reference'!$D$6:$D$47,MATCH(N152,'EBI Reference'!$A$6:$A$47,0)),""))),"Yes","No"))</f>
        <v/>
      </c>
      <c r="Q152" s="12">
        <f>IF(COUNTA(B152:M152)=0,"",IF(OR(B152="",C152="",D152="",F152="",H152="",I152=""),"Complete this line",IF(O152="No","Domain not selected for this school",IF(AND(E152&lt;&gt;"",LEFT(E152,4)&lt;&gt;"None",COUNTIFS(EBIs!$B$6:$B$45,B152,EBIs!$C$6:$C$45,E152)=0),"EBI not listed on EBIs tab",IF(P152="No","Domain does not match the EBI's menu domain",IF(I152="Existing level","Stop: existing cost (supplanting)",IF(J152="Food or meals","Stop: no food from IPG funds",IF(OR(ISNUMBER(SEARCH("gift card",D152)),ISNUMBER(SEARCH("cash",D152))),"Stop: no gift cards or cash from IPG funds",IF(AND(G152="Indirect cost",C152&lt;&gt;"District-level"),"Set the line level to District-level",IF(AND(G152="Student wages",J152&lt;&gt;"Student wages for paid work experience"),"Set the supplement risk to student wages",IF(AND(G152="Student recognition (non-cash)",J152&lt;&gt;"Student recognition (non-cash)"),"Set the supplement risk to student recognition",IF(J152="","Pick a supplement risk (or None identified)",IF(AND(I152="Expanded beyond current level",K152=""),"Name what the school received before IPG",IF(AND(J152&lt;&gt;"None identified",L152&lt;&gt;"Cleared"),"Open: supplement review","OK"))))))))))))))</f>
        <v/>
      </c>
    </row>
    <row r="153">
      <c r="A153" s="7" t="n">
        <v>148</v>
      </c>
      <c r="B153" s="10" t="n"/>
      <c r="C153" s="10" t="n"/>
      <c r="D153" s="10" t="n"/>
      <c r="E153" s="10" t="n"/>
      <c r="F153" s="10" t="n"/>
      <c r="G153" s="10" t="n"/>
      <c r="H153" s="11" t="n"/>
      <c r="I153" s="10" t="n"/>
      <c r="J153" s="10" t="n"/>
      <c r="K153" s="10" t="n"/>
      <c r="L153" s="10" t="n"/>
      <c r="M153" s="10" t="n"/>
      <c r="N153" s="12">
        <f>IF(OR(E153="",LEFT(E153,4)="None"),"",IFERROR(INDEX('EBI Reference'!$A$6:$A$47,MATCH(E153,'EBI Reference'!$C$6:$C$47,0)),""))</f>
        <v/>
      </c>
      <c r="O153" s="12">
        <f>IF(OR(B153="",F153=""),"",IF(IFERROR(INDEX(Schools!$D$6:$F$15,MATCH(B153,Schools!$B$6:$B$15,0),MATCH(F153,Lists!$A$2:$A$4,0)),"No")="Yes","Yes","No"))</f>
        <v/>
      </c>
      <c r="P153" s="12">
        <f>IF(OR(N153="",F153=""),"n/a",IF(ISNUMBER(SEARCH(INDEX(Lists!$B$2:$B$4,MATCH(F153,Lists!$A$2:$A$4,0)),IFERROR(INDEX('EBI Reference'!$D$6:$D$47,MATCH(N153,'EBI Reference'!$A$6:$A$47,0)),""))),"Yes","No"))</f>
        <v/>
      </c>
      <c r="Q153" s="12">
        <f>IF(COUNTA(B153:M153)=0,"",IF(OR(B153="",C153="",D153="",F153="",H153="",I153=""),"Complete this line",IF(O153="No","Domain not selected for this school",IF(AND(E153&lt;&gt;"",LEFT(E153,4)&lt;&gt;"None",COUNTIFS(EBIs!$B$6:$B$45,B153,EBIs!$C$6:$C$45,E153)=0),"EBI not listed on EBIs tab",IF(P153="No","Domain does not match the EBI's menu domain",IF(I153="Existing level","Stop: existing cost (supplanting)",IF(J153="Food or meals","Stop: no food from IPG funds",IF(OR(ISNUMBER(SEARCH("gift card",D153)),ISNUMBER(SEARCH("cash",D153))),"Stop: no gift cards or cash from IPG funds",IF(AND(G153="Indirect cost",C153&lt;&gt;"District-level"),"Set the line level to District-level",IF(AND(G153="Student wages",J153&lt;&gt;"Student wages for paid work experience"),"Set the supplement risk to student wages",IF(AND(G153="Student recognition (non-cash)",J153&lt;&gt;"Student recognition (non-cash)"),"Set the supplement risk to student recognition",IF(J153="","Pick a supplement risk (or None identified)",IF(AND(I153="Expanded beyond current level",K153=""),"Name what the school received before IPG",IF(AND(J153&lt;&gt;"None identified",L153&lt;&gt;"Cleared"),"Open: supplement review","OK"))))))))))))))</f>
        <v/>
      </c>
    </row>
    <row r="154">
      <c r="A154" s="7" t="n">
        <v>149</v>
      </c>
      <c r="B154" s="10" t="n"/>
      <c r="C154" s="10" t="n"/>
      <c r="D154" s="10" t="n"/>
      <c r="E154" s="10" t="n"/>
      <c r="F154" s="10" t="n"/>
      <c r="G154" s="10" t="n"/>
      <c r="H154" s="11" t="n"/>
      <c r="I154" s="10" t="n"/>
      <c r="J154" s="10" t="n"/>
      <c r="K154" s="10" t="n"/>
      <c r="L154" s="10" t="n"/>
      <c r="M154" s="10" t="n"/>
      <c r="N154" s="12">
        <f>IF(OR(E154="",LEFT(E154,4)="None"),"",IFERROR(INDEX('EBI Reference'!$A$6:$A$47,MATCH(E154,'EBI Reference'!$C$6:$C$47,0)),""))</f>
        <v/>
      </c>
      <c r="O154" s="12">
        <f>IF(OR(B154="",F154=""),"",IF(IFERROR(INDEX(Schools!$D$6:$F$15,MATCH(B154,Schools!$B$6:$B$15,0),MATCH(F154,Lists!$A$2:$A$4,0)),"No")="Yes","Yes","No"))</f>
        <v/>
      </c>
      <c r="P154" s="12">
        <f>IF(OR(N154="",F154=""),"n/a",IF(ISNUMBER(SEARCH(INDEX(Lists!$B$2:$B$4,MATCH(F154,Lists!$A$2:$A$4,0)),IFERROR(INDEX('EBI Reference'!$D$6:$D$47,MATCH(N154,'EBI Reference'!$A$6:$A$47,0)),""))),"Yes","No"))</f>
        <v/>
      </c>
      <c r="Q154" s="12">
        <f>IF(COUNTA(B154:M154)=0,"",IF(OR(B154="",C154="",D154="",F154="",H154="",I154=""),"Complete this line",IF(O154="No","Domain not selected for this school",IF(AND(E154&lt;&gt;"",LEFT(E154,4)&lt;&gt;"None",COUNTIFS(EBIs!$B$6:$B$45,B154,EBIs!$C$6:$C$45,E154)=0),"EBI not listed on EBIs tab",IF(P154="No","Domain does not match the EBI's menu domain",IF(I154="Existing level","Stop: existing cost (supplanting)",IF(J154="Food or meals","Stop: no food from IPG funds",IF(OR(ISNUMBER(SEARCH("gift card",D154)),ISNUMBER(SEARCH("cash",D154))),"Stop: no gift cards or cash from IPG funds",IF(AND(G154="Indirect cost",C154&lt;&gt;"District-level"),"Set the line level to District-level",IF(AND(G154="Student wages",J154&lt;&gt;"Student wages for paid work experience"),"Set the supplement risk to student wages",IF(AND(G154="Student recognition (non-cash)",J154&lt;&gt;"Student recognition (non-cash)"),"Set the supplement risk to student recognition",IF(J154="","Pick a supplement risk (or None identified)",IF(AND(I154="Expanded beyond current level",K154=""),"Name what the school received before IPG",IF(AND(J154&lt;&gt;"None identified",L154&lt;&gt;"Cleared"),"Open: supplement review","OK"))))))))))))))</f>
        <v/>
      </c>
    </row>
    <row r="155">
      <c r="A155" s="7" t="n">
        <v>150</v>
      </c>
      <c r="B155" s="10" t="n"/>
      <c r="C155" s="10" t="n"/>
      <c r="D155" s="10" t="n"/>
      <c r="E155" s="10" t="n"/>
      <c r="F155" s="10" t="n"/>
      <c r="G155" s="10" t="n"/>
      <c r="H155" s="11" t="n"/>
      <c r="I155" s="10" t="n"/>
      <c r="J155" s="10" t="n"/>
      <c r="K155" s="10" t="n"/>
      <c r="L155" s="10" t="n"/>
      <c r="M155" s="10" t="n"/>
      <c r="N155" s="12">
        <f>IF(OR(E155="",LEFT(E155,4)="None"),"",IFERROR(INDEX('EBI Reference'!$A$6:$A$47,MATCH(E155,'EBI Reference'!$C$6:$C$47,0)),""))</f>
        <v/>
      </c>
      <c r="O155" s="12">
        <f>IF(OR(B155="",F155=""),"",IF(IFERROR(INDEX(Schools!$D$6:$F$15,MATCH(B155,Schools!$B$6:$B$15,0),MATCH(F155,Lists!$A$2:$A$4,0)),"No")="Yes","Yes","No"))</f>
        <v/>
      </c>
      <c r="P155" s="12">
        <f>IF(OR(N155="",F155=""),"n/a",IF(ISNUMBER(SEARCH(INDEX(Lists!$B$2:$B$4,MATCH(F155,Lists!$A$2:$A$4,0)),IFERROR(INDEX('EBI Reference'!$D$6:$D$47,MATCH(N155,'EBI Reference'!$A$6:$A$47,0)),""))),"Yes","No"))</f>
        <v/>
      </c>
      <c r="Q155" s="12">
        <f>IF(COUNTA(B155:M155)=0,"",IF(OR(B155="",C155="",D155="",F155="",H155="",I155=""),"Complete this line",IF(O155="No","Domain not selected for this school",IF(AND(E155&lt;&gt;"",LEFT(E155,4)&lt;&gt;"None",COUNTIFS(EBIs!$B$6:$B$45,B155,EBIs!$C$6:$C$45,E155)=0),"EBI not listed on EBIs tab",IF(P155="No","Domain does not match the EBI's menu domain",IF(I155="Existing level","Stop: existing cost (supplanting)",IF(J155="Food or meals","Stop: no food from IPG funds",IF(OR(ISNUMBER(SEARCH("gift card",D155)),ISNUMBER(SEARCH("cash",D155))),"Stop: no gift cards or cash from IPG funds",IF(AND(G155="Indirect cost",C155&lt;&gt;"District-level"),"Set the line level to District-level",IF(AND(G155="Student wages",J155&lt;&gt;"Student wages for paid work experience"),"Set the supplement risk to student wages",IF(AND(G155="Student recognition (non-cash)",J155&lt;&gt;"Student recognition (non-cash)"),"Set the supplement risk to student recognition",IF(J155="","Pick a supplement risk (or None identified)",IF(AND(I155="Expanded beyond current level",K155=""),"Name what the school received before IPG",IF(AND(J155&lt;&gt;"None identified",L155&lt;&gt;"Cleared"),"Open: supplement review","OK"))))))))))))))</f>
        <v/>
      </c>
    </row>
    <row r="156">
      <c r="A156" s="7" t="n">
        <v>151</v>
      </c>
      <c r="B156" s="10" t="n"/>
      <c r="C156" s="10" t="n"/>
      <c r="D156" s="10" t="n"/>
      <c r="E156" s="10" t="n"/>
      <c r="F156" s="10" t="n"/>
      <c r="G156" s="10" t="n"/>
      <c r="H156" s="11" t="n"/>
      <c r="I156" s="10" t="n"/>
      <c r="J156" s="10" t="n"/>
      <c r="K156" s="10" t="n"/>
      <c r="L156" s="10" t="n"/>
      <c r="M156" s="10" t="n"/>
      <c r="N156" s="12">
        <f>IF(OR(E156="",LEFT(E156,4)="None"),"",IFERROR(INDEX('EBI Reference'!$A$6:$A$47,MATCH(E156,'EBI Reference'!$C$6:$C$47,0)),""))</f>
        <v/>
      </c>
      <c r="O156" s="12">
        <f>IF(OR(B156="",F156=""),"",IF(IFERROR(INDEX(Schools!$D$6:$F$15,MATCH(B156,Schools!$B$6:$B$15,0),MATCH(F156,Lists!$A$2:$A$4,0)),"No")="Yes","Yes","No"))</f>
        <v/>
      </c>
      <c r="P156" s="12">
        <f>IF(OR(N156="",F156=""),"n/a",IF(ISNUMBER(SEARCH(INDEX(Lists!$B$2:$B$4,MATCH(F156,Lists!$A$2:$A$4,0)),IFERROR(INDEX('EBI Reference'!$D$6:$D$47,MATCH(N156,'EBI Reference'!$A$6:$A$47,0)),""))),"Yes","No"))</f>
        <v/>
      </c>
      <c r="Q156" s="12">
        <f>IF(COUNTA(B156:M156)=0,"",IF(OR(B156="",C156="",D156="",F156="",H156="",I156=""),"Complete this line",IF(O156="No","Domain not selected for this school",IF(AND(E156&lt;&gt;"",LEFT(E156,4)&lt;&gt;"None",COUNTIFS(EBIs!$B$6:$B$45,B156,EBIs!$C$6:$C$45,E156)=0),"EBI not listed on EBIs tab",IF(P156="No","Domain does not match the EBI's menu domain",IF(I156="Existing level","Stop: existing cost (supplanting)",IF(J156="Food or meals","Stop: no food from IPG funds",IF(OR(ISNUMBER(SEARCH("gift card",D156)),ISNUMBER(SEARCH("cash",D156))),"Stop: no gift cards or cash from IPG funds",IF(AND(G156="Indirect cost",C156&lt;&gt;"District-level"),"Set the line level to District-level",IF(AND(G156="Student wages",J156&lt;&gt;"Student wages for paid work experience"),"Set the supplement risk to student wages",IF(AND(G156="Student recognition (non-cash)",J156&lt;&gt;"Student recognition (non-cash)"),"Set the supplement risk to student recognition",IF(J156="","Pick a supplement risk (or None identified)",IF(AND(I156="Expanded beyond current level",K156=""),"Name what the school received before IPG",IF(AND(J156&lt;&gt;"None identified",L156&lt;&gt;"Cleared"),"Open: supplement review","OK"))))))))))))))</f>
        <v/>
      </c>
    </row>
    <row r="157">
      <c r="A157" s="7" t="n">
        <v>152</v>
      </c>
      <c r="B157" s="10" t="n"/>
      <c r="C157" s="10" t="n"/>
      <c r="D157" s="10" t="n"/>
      <c r="E157" s="10" t="n"/>
      <c r="F157" s="10" t="n"/>
      <c r="G157" s="10" t="n"/>
      <c r="H157" s="11" t="n"/>
      <c r="I157" s="10" t="n"/>
      <c r="J157" s="10" t="n"/>
      <c r="K157" s="10" t="n"/>
      <c r="L157" s="10" t="n"/>
      <c r="M157" s="10" t="n"/>
      <c r="N157" s="12">
        <f>IF(OR(E157="",LEFT(E157,4)="None"),"",IFERROR(INDEX('EBI Reference'!$A$6:$A$47,MATCH(E157,'EBI Reference'!$C$6:$C$47,0)),""))</f>
        <v/>
      </c>
      <c r="O157" s="12">
        <f>IF(OR(B157="",F157=""),"",IF(IFERROR(INDEX(Schools!$D$6:$F$15,MATCH(B157,Schools!$B$6:$B$15,0),MATCH(F157,Lists!$A$2:$A$4,0)),"No")="Yes","Yes","No"))</f>
        <v/>
      </c>
      <c r="P157" s="12">
        <f>IF(OR(N157="",F157=""),"n/a",IF(ISNUMBER(SEARCH(INDEX(Lists!$B$2:$B$4,MATCH(F157,Lists!$A$2:$A$4,0)),IFERROR(INDEX('EBI Reference'!$D$6:$D$47,MATCH(N157,'EBI Reference'!$A$6:$A$47,0)),""))),"Yes","No"))</f>
        <v/>
      </c>
      <c r="Q157" s="12">
        <f>IF(COUNTA(B157:M157)=0,"",IF(OR(B157="",C157="",D157="",F157="",H157="",I157=""),"Complete this line",IF(O157="No","Domain not selected for this school",IF(AND(E157&lt;&gt;"",LEFT(E157,4)&lt;&gt;"None",COUNTIFS(EBIs!$B$6:$B$45,B157,EBIs!$C$6:$C$45,E157)=0),"EBI not listed on EBIs tab",IF(P157="No","Domain does not match the EBI's menu domain",IF(I157="Existing level","Stop: existing cost (supplanting)",IF(J157="Food or meals","Stop: no food from IPG funds",IF(OR(ISNUMBER(SEARCH("gift card",D157)),ISNUMBER(SEARCH("cash",D157))),"Stop: no gift cards or cash from IPG funds",IF(AND(G157="Indirect cost",C157&lt;&gt;"District-level"),"Set the line level to District-level",IF(AND(G157="Student wages",J157&lt;&gt;"Student wages for paid work experience"),"Set the supplement risk to student wages",IF(AND(G157="Student recognition (non-cash)",J157&lt;&gt;"Student recognition (non-cash)"),"Set the supplement risk to student recognition",IF(J157="","Pick a supplement risk (or None identified)",IF(AND(I157="Expanded beyond current level",K157=""),"Name what the school received before IPG",IF(AND(J157&lt;&gt;"None identified",L157&lt;&gt;"Cleared"),"Open: supplement review","OK"))))))))))))))</f>
        <v/>
      </c>
    </row>
    <row r="158">
      <c r="A158" s="7" t="n">
        <v>153</v>
      </c>
      <c r="B158" s="10" t="n"/>
      <c r="C158" s="10" t="n"/>
      <c r="D158" s="10" t="n"/>
      <c r="E158" s="10" t="n"/>
      <c r="F158" s="10" t="n"/>
      <c r="G158" s="10" t="n"/>
      <c r="H158" s="11" t="n"/>
      <c r="I158" s="10" t="n"/>
      <c r="J158" s="10" t="n"/>
      <c r="K158" s="10" t="n"/>
      <c r="L158" s="10" t="n"/>
      <c r="M158" s="10" t="n"/>
      <c r="N158" s="12">
        <f>IF(OR(E158="",LEFT(E158,4)="None"),"",IFERROR(INDEX('EBI Reference'!$A$6:$A$47,MATCH(E158,'EBI Reference'!$C$6:$C$47,0)),""))</f>
        <v/>
      </c>
      <c r="O158" s="12">
        <f>IF(OR(B158="",F158=""),"",IF(IFERROR(INDEX(Schools!$D$6:$F$15,MATCH(B158,Schools!$B$6:$B$15,0),MATCH(F158,Lists!$A$2:$A$4,0)),"No")="Yes","Yes","No"))</f>
        <v/>
      </c>
      <c r="P158" s="12">
        <f>IF(OR(N158="",F158=""),"n/a",IF(ISNUMBER(SEARCH(INDEX(Lists!$B$2:$B$4,MATCH(F158,Lists!$A$2:$A$4,0)),IFERROR(INDEX('EBI Reference'!$D$6:$D$47,MATCH(N158,'EBI Reference'!$A$6:$A$47,0)),""))),"Yes","No"))</f>
        <v/>
      </c>
      <c r="Q158" s="12">
        <f>IF(COUNTA(B158:M158)=0,"",IF(OR(B158="",C158="",D158="",F158="",H158="",I158=""),"Complete this line",IF(O158="No","Domain not selected for this school",IF(AND(E158&lt;&gt;"",LEFT(E158,4)&lt;&gt;"None",COUNTIFS(EBIs!$B$6:$B$45,B158,EBIs!$C$6:$C$45,E158)=0),"EBI not listed on EBIs tab",IF(P158="No","Domain does not match the EBI's menu domain",IF(I158="Existing level","Stop: existing cost (supplanting)",IF(J158="Food or meals","Stop: no food from IPG funds",IF(OR(ISNUMBER(SEARCH("gift card",D158)),ISNUMBER(SEARCH("cash",D158))),"Stop: no gift cards or cash from IPG funds",IF(AND(G158="Indirect cost",C158&lt;&gt;"District-level"),"Set the line level to District-level",IF(AND(G158="Student wages",J158&lt;&gt;"Student wages for paid work experience"),"Set the supplement risk to student wages",IF(AND(G158="Student recognition (non-cash)",J158&lt;&gt;"Student recognition (non-cash)"),"Set the supplement risk to student recognition",IF(J158="","Pick a supplement risk (or None identified)",IF(AND(I158="Expanded beyond current level",K158=""),"Name what the school received before IPG",IF(AND(J158&lt;&gt;"None identified",L158&lt;&gt;"Cleared"),"Open: supplement review","OK"))))))))))))))</f>
        <v/>
      </c>
    </row>
    <row r="159">
      <c r="A159" s="7" t="n">
        <v>154</v>
      </c>
      <c r="B159" s="10" t="n"/>
      <c r="C159" s="10" t="n"/>
      <c r="D159" s="10" t="n"/>
      <c r="E159" s="10" t="n"/>
      <c r="F159" s="10" t="n"/>
      <c r="G159" s="10" t="n"/>
      <c r="H159" s="11" t="n"/>
      <c r="I159" s="10" t="n"/>
      <c r="J159" s="10" t="n"/>
      <c r="K159" s="10" t="n"/>
      <c r="L159" s="10" t="n"/>
      <c r="M159" s="10" t="n"/>
      <c r="N159" s="12">
        <f>IF(OR(E159="",LEFT(E159,4)="None"),"",IFERROR(INDEX('EBI Reference'!$A$6:$A$47,MATCH(E159,'EBI Reference'!$C$6:$C$47,0)),""))</f>
        <v/>
      </c>
      <c r="O159" s="12">
        <f>IF(OR(B159="",F159=""),"",IF(IFERROR(INDEX(Schools!$D$6:$F$15,MATCH(B159,Schools!$B$6:$B$15,0),MATCH(F159,Lists!$A$2:$A$4,0)),"No")="Yes","Yes","No"))</f>
        <v/>
      </c>
      <c r="P159" s="12">
        <f>IF(OR(N159="",F159=""),"n/a",IF(ISNUMBER(SEARCH(INDEX(Lists!$B$2:$B$4,MATCH(F159,Lists!$A$2:$A$4,0)),IFERROR(INDEX('EBI Reference'!$D$6:$D$47,MATCH(N159,'EBI Reference'!$A$6:$A$47,0)),""))),"Yes","No"))</f>
        <v/>
      </c>
      <c r="Q159" s="12">
        <f>IF(COUNTA(B159:M159)=0,"",IF(OR(B159="",C159="",D159="",F159="",H159="",I159=""),"Complete this line",IF(O159="No","Domain not selected for this school",IF(AND(E159&lt;&gt;"",LEFT(E159,4)&lt;&gt;"None",COUNTIFS(EBIs!$B$6:$B$45,B159,EBIs!$C$6:$C$45,E159)=0),"EBI not listed on EBIs tab",IF(P159="No","Domain does not match the EBI's menu domain",IF(I159="Existing level","Stop: existing cost (supplanting)",IF(J159="Food or meals","Stop: no food from IPG funds",IF(OR(ISNUMBER(SEARCH("gift card",D159)),ISNUMBER(SEARCH("cash",D159))),"Stop: no gift cards or cash from IPG funds",IF(AND(G159="Indirect cost",C159&lt;&gt;"District-level"),"Set the line level to District-level",IF(AND(G159="Student wages",J159&lt;&gt;"Student wages for paid work experience"),"Set the supplement risk to student wages",IF(AND(G159="Student recognition (non-cash)",J159&lt;&gt;"Student recognition (non-cash)"),"Set the supplement risk to student recognition",IF(J159="","Pick a supplement risk (or None identified)",IF(AND(I159="Expanded beyond current level",K159=""),"Name what the school received before IPG",IF(AND(J159&lt;&gt;"None identified",L159&lt;&gt;"Cleared"),"Open: supplement review","OK"))))))))))))))</f>
        <v/>
      </c>
    </row>
    <row r="160">
      <c r="A160" s="7" t="n">
        <v>155</v>
      </c>
      <c r="B160" s="10" t="n"/>
      <c r="C160" s="10" t="n"/>
      <c r="D160" s="10" t="n"/>
      <c r="E160" s="10" t="n"/>
      <c r="F160" s="10" t="n"/>
      <c r="G160" s="10" t="n"/>
      <c r="H160" s="11" t="n"/>
      <c r="I160" s="10" t="n"/>
      <c r="J160" s="10" t="n"/>
      <c r="K160" s="10" t="n"/>
      <c r="L160" s="10" t="n"/>
      <c r="M160" s="10" t="n"/>
      <c r="N160" s="12">
        <f>IF(OR(E160="",LEFT(E160,4)="None"),"",IFERROR(INDEX('EBI Reference'!$A$6:$A$47,MATCH(E160,'EBI Reference'!$C$6:$C$47,0)),""))</f>
        <v/>
      </c>
      <c r="O160" s="12">
        <f>IF(OR(B160="",F160=""),"",IF(IFERROR(INDEX(Schools!$D$6:$F$15,MATCH(B160,Schools!$B$6:$B$15,0),MATCH(F160,Lists!$A$2:$A$4,0)),"No")="Yes","Yes","No"))</f>
        <v/>
      </c>
      <c r="P160" s="12">
        <f>IF(OR(N160="",F160=""),"n/a",IF(ISNUMBER(SEARCH(INDEX(Lists!$B$2:$B$4,MATCH(F160,Lists!$A$2:$A$4,0)),IFERROR(INDEX('EBI Reference'!$D$6:$D$47,MATCH(N160,'EBI Reference'!$A$6:$A$47,0)),""))),"Yes","No"))</f>
        <v/>
      </c>
      <c r="Q160" s="12">
        <f>IF(COUNTA(B160:M160)=0,"",IF(OR(B160="",C160="",D160="",F160="",H160="",I160=""),"Complete this line",IF(O160="No","Domain not selected for this school",IF(AND(E160&lt;&gt;"",LEFT(E160,4)&lt;&gt;"None",COUNTIFS(EBIs!$B$6:$B$45,B160,EBIs!$C$6:$C$45,E160)=0),"EBI not listed on EBIs tab",IF(P160="No","Domain does not match the EBI's menu domain",IF(I160="Existing level","Stop: existing cost (supplanting)",IF(J160="Food or meals","Stop: no food from IPG funds",IF(OR(ISNUMBER(SEARCH("gift card",D160)),ISNUMBER(SEARCH("cash",D160))),"Stop: no gift cards or cash from IPG funds",IF(AND(G160="Indirect cost",C160&lt;&gt;"District-level"),"Set the line level to District-level",IF(AND(G160="Student wages",J160&lt;&gt;"Student wages for paid work experience"),"Set the supplement risk to student wages",IF(AND(G160="Student recognition (non-cash)",J160&lt;&gt;"Student recognition (non-cash)"),"Set the supplement risk to student recognition",IF(J160="","Pick a supplement risk (or None identified)",IF(AND(I160="Expanded beyond current level",K160=""),"Name what the school received before IPG",IF(AND(J160&lt;&gt;"None identified",L160&lt;&gt;"Cleared"),"Open: supplement review","OK"))))))))))))))</f>
        <v/>
      </c>
    </row>
    <row r="161">
      <c r="A161" s="7" t="n">
        <v>156</v>
      </c>
      <c r="B161" s="10" t="n"/>
      <c r="C161" s="10" t="n"/>
      <c r="D161" s="10" t="n"/>
      <c r="E161" s="10" t="n"/>
      <c r="F161" s="10" t="n"/>
      <c r="G161" s="10" t="n"/>
      <c r="H161" s="11" t="n"/>
      <c r="I161" s="10" t="n"/>
      <c r="J161" s="10" t="n"/>
      <c r="K161" s="10" t="n"/>
      <c r="L161" s="10" t="n"/>
      <c r="M161" s="10" t="n"/>
      <c r="N161" s="12">
        <f>IF(OR(E161="",LEFT(E161,4)="None"),"",IFERROR(INDEX('EBI Reference'!$A$6:$A$47,MATCH(E161,'EBI Reference'!$C$6:$C$47,0)),""))</f>
        <v/>
      </c>
      <c r="O161" s="12">
        <f>IF(OR(B161="",F161=""),"",IF(IFERROR(INDEX(Schools!$D$6:$F$15,MATCH(B161,Schools!$B$6:$B$15,0),MATCH(F161,Lists!$A$2:$A$4,0)),"No")="Yes","Yes","No"))</f>
        <v/>
      </c>
      <c r="P161" s="12">
        <f>IF(OR(N161="",F161=""),"n/a",IF(ISNUMBER(SEARCH(INDEX(Lists!$B$2:$B$4,MATCH(F161,Lists!$A$2:$A$4,0)),IFERROR(INDEX('EBI Reference'!$D$6:$D$47,MATCH(N161,'EBI Reference'!$A$6:$A$47,0)),""))),"Yes","No"))</f>
        <v/>
      </c>
      <c r="Q161" s="12">
        <f>IF(COUNTA(B161:M161)=0,"",IF(OR(B161="",C161="",D161="",F161="",H161="",I161=""),"Complete this line",IF(O161="No","Domain not selected for this school",IF(AND(E161&lt;&gt;"",LEFT(E161,4)&lt;&gt;"None",COUNTIFS(EBIs!$B$6:$B$45,B161,EBIs!$C$6:$C$45,E161)=0),"EBI not listed on EBIs tab",IF(P161="No","Domain does not match the EBI's menu domain",IF(I161="Existing level","Stop: existing cost (supplanting)",IF(J161="Food or meals","Stop: no food from IPG funds",IF(OR(ISNUMBER(SEARCH("gift card",D161)),ISNUMBER(SEARCH("cash",D161))),"Stop: no gift cards or cash from IPG funds",IF(AND(G161="Indirect cost",C161&lt;&gt;"District-level"),"Set the line level to District-level",IF(AND(G161="Student wages",J161&lt;&gt;"Student wages for paid work experience"),"Set the supplement risk to student wages",IF(AND(G161="Student recognition (non-cash)",J161&lt;&gt;"Student recognition (non-cash)"),"Set the supplement risk to student recognition",IF(J161="","Pick a supplement risk (or None identified)",IF(AND(I161="Expanded beyond current level",K161=""),"Name what the school received before IPG",IF(AND(J161&lt;&gt;"None identified",L161&lt;&gt;"Cleared"),"Open: supplement review","OK"))))))))))))))</f>
        <v/>
      </c>
    </row>
    <row r="162">
      <c r="A162" s="7" t="n">
        <v>157</v>
      </c>
      <c r="B162" s="10" t="n"/>
      <c r="C162" s="10" t="n"/>
      <c r="D162" s="10" t="n"/>
      <c r="E162" s="10" t="n"/>
      <c r="F162" s="10" t="n"/>
      <c r="G162" s="10" t="n"/>
      <c r="H162" s="11" t="n"/>
      <c r="I162" s="10" t="n"/>
      <c r="J162" s="10" t="n"/>
      <c r="K162" s="10" t="n"/>
      <c r="L162" s="10" t="n"/>
      <c r="M162" s="10" t="n"/>
      <c r="N162" s="12">
        <f>IF(OR(E162="",LEFT(E162,4)="None"),"",IFERROR(INDEX('EBI Reference'!$A$6:$A$47,MATCH(E162,'EBI Reference'!$C$6:$C$47,0)),""))</f>
        <v/>
      </c>
      <c r="O162" s="12">
        <f>IF(OR(B162="",F162=""),"",IF(IFERROR(INDEX(Schools!$D$6:$F$15,MATCH(B162,Schools!$B$6:$B$15,0),MATCH(F162,Lists!$A$2:$A$4,0)),"No")="Yes","Yes","No"))</f>
        <v/>
      </c>
      <c r="P162" s="12">
        <f>IF(OR(N162="",F162=""),"n/a",IF(ISNUMBER(SEARCH(INDEX(Lists!$B$2:$B$4,MATCH(F162,Lists!$A$2:$A$4,0)),IFERROR(INDEX('EBI Reference'!$D$6:$D$47,MATCH(N162,'EBI Reference'!$A$6:$A$47,0)),""))),"Yes","No"))</f>
        <v/>
      </c>
      <c r="Q162" s="12">
        <f>IF(COUNTA(B162:M162)=0,"",IF(OR(B162="",C162="",D162="",F162="",H162="",I162=""),"Complete this line",IF(O162="No","Domain not selected for this school",IF(AND(E162&lt;&gt;"",LEFT(E162,4)&lt;&gt;"None",COUNTIFS(EBIs!$B$6:$B$45,B162,EBIs!$C$6:$C$45,E162)=0),"EBI not listed on EBIs tab",IF(P162="No","Domain does not match the EBI's menu domain",IF(I162="Existing level","Stop: existing cost (supplanting)",IF(J162="Food or meals","Stop: no food from IPG funds",IF(OR(ISNUMBER(SEARCH("gift card",D162)),ISNUMBER(SEARCH("cash",D162))),"Stop: no gift cards or cash from IPG funds",IF(AND(G162="Indirect cost",C162&lt;&gt;"District-level"),"Set the line level to District-level",IF(AND(G162="Student wages",J162&lt;&gt;"Student wages for paid work experience"),"Set the supplement risk to student wages",IF(AND(G162="Student recognition (non-cash)",J162&lt;&gt;"Student recognition (non-cash)"),"Set the supplement risk to student recognition",IF(J162="","Pick a supplement risk (or None identified)",IF(AND(I162="Expanded beyond current level",K162=""),"Name what the school received before IPG",IF(AND(J162&lt;&gt;"None identified",L162&lt;&gt;"Cleared"),"Open: supplement review","OK"))))))))))))))</f>
        <v/>
      </c>
    </row>
    <row r="163">
      <c r="A163" s="7" t="n">
        <v>158</v>
      </c>
      <c r="B163" s="10" t="n"/>
      <c r="C163" s="10" t="n"/>
      <c r="D163" s="10" t="n"/>
      <c r="E163" s="10" t="n"/>
      <c r="F163" s="10" t="n"/>
      <c r="G163" s="10" t="n"/>
      <c r="H163" s="11" t="n"/>
      <c r="I163" s="10" t="n"/>
      <c r="J163" s="10" t="n"/>
      <c r="K163" s="10" t="n"/>
      <c r="L163" s="10" t="n"/>
      <c r="M163" s="10" t="n"/>
      <c r="N163" s="12">
        <f>IF(OR(E163="",LEFT(E163,4)="None"),"",IFERROR(INDEX('EBI Reference'!$A$6:$A$47,MATCH(E163,'EBI Reference'!$C$6:$C$47,0)),""))</f>
        <v/>
      </c>
      <c r="O163" s="12">
        <f>IF(OR(B163="",F163=""),"",IF(IFERROR(INDEX(Schools!$D$6:$F$15,MATCH(B163,Schools!$B$6:$B$15,0),MATCH(F163,Lists!$A$2:$A$4,0)),"No")="Yes","Yes","No"))</f>
        <v/>
      </c>
      <c r="P163" s="12">
        <f>IF(OR(N163="",F163=""),"n/a",IF(ISNUMBER(SEARCH(INDEX(Lists!$B$2:$B$4,MATCH(F163,Lists!$A$2:$A$4,0)),IFERROR(INDEX('EBI Reference'!$D$6:$D$47,MATCH(N163,'EBI Reference'!$A$6:$A$47,0)),""))),"Yes","No"))</f>
        <v/>
      </c>
      <c r="Q163" s="12">
        <f>IF(COUNTA(B163:M163)=0,"",IF(OR(B163="",C163="",D163="",F163="",H163="",I163=""),"Complete this line",IF(O163="No","Domain not selected for this school",IF(AND(E163&lt;&gt;"",LEFT(E163,4)&lt;&gt;"None",COUNTIFS(EBIs!$B$6:$B$45,B163,EBIs!$C$6:$C$45,E163)=0),"EBI not listed on EBIs tab",IF(P163="No","Domain does not match the EBI's menu domain",IF(I163="Existing level","Stop: existing cost (supplanting)",IF(J163="Food or meals","Stop: no food from IPG funds",IF(OR(ISNUMBER(SEARCH("gift card",D163)),ISNUMBER(SEARCH("cash",D163))),"Stop: no gift cards or cash from IPG funds",IF(AND(G163="Indirect cost",C163&lt;&gt;"District-level"),"Set the line level to District-level",IF(AND(G163="Student wages",J163&lt;&gt;"Student wages for paid work experience"),"Set the supplement risk to student wages",IF(AND(G163="Student recognition (non-cash)",J163&lt;&gt;"Student recognition (non-cash)"),"Set the supplement risk to student recognition",IF(J163="","Pick a supplement risk (or None identified)",IF(AND(I163="Expanded beyond current level",K163=""),"Name what the school received before IPG",IF(AND(J163&lt;&gt;"None identified",L163&lt;&gt;"Cleared"),"Open: supplement review","OK"))))))))))))))</f>
        <v/>
      </c>
    </row>
    <row r="164">
      <c r="A164" s="7" t="n">
        <v>159</v>
      </c>
      <c r="B164" s="10" t="n"/>
      <c r="C164" s="10" t="n"/>
      <c r="D164" s="10" t="n"/>
      <c r="E164" s="10" t="n"/>
      <c r="F164" s="10" t="n"/>
      <c r="G164" s="10" t="n"/>
      <c r="H164" s="11" t="n"/>
      <c r="I164" s="10" t="n"/>
      <c r="J164" s="10" t="n"/>
      <c r="K164" s="10" t="n"/>
      <c r="L164" s="10" t="n"/>
      <c r="M164" s="10" t="n"/>
      <c r="N164" s="12">
        <f>IF(OR(E164="",LEFT(E164,4)="None"),"",IFERROR(INDEX('EBI Reference'!$A$6:$A$47,MATCH(E164,'EBI Reference'!$C$6:$C$47,0)),""))</f>
        <v/>
      </c>
      <c r="O164" s="12">
        <f>IF(OR(B164="",F164=""),"",IF(IFERROR(INDEX(Schools!$D$6:$F$15,MATCH(B164,Schools!$B$6:$B$15,0),MATCH(F164,Lists!$A$2:$A$4,0)),"No")="Yes","Yes","No"))</f>
        <v/>
      </c>
      <c r="P164" s="12">
        <f>IF(OR(N164="",F164=""),"n/a",IF(ISNUMBER(SEARCH(INDEX(Lists!$B$2:$B$4,MATCH(F164,Lists!$A$2:$A$4,0)),IFERROR(INDEX('EBI Reference'!$D$6:$D$47,MATCH(N164,'EBI Reference'!$A$6:$A$47,0)),""))),"Yes","No"))</f>
        <v/>
      </c>
      <c r="Q164" s="12">
        <f>IF(COUNTA(B164:M164)=0,"",IF(OR(B164="",C164="",D164="",F164="",H164="",I164=""),"Complete this line",IF(O164="No","Domain not selected for this school",IF(AND(E164&lt;&gt;"",LEFT(E164,4)&lt;&gt;"None",COUNTIFS(EBIs!$B$6:$B$45,B164,EBIs!$C$6:$C$45,E164)=0),"EBI not listed on EBIs tab",IF(P164="No","Domain does not match the EBI's menu domain",IF(I164="Existing level","Stop: existing cost (supplanting)",IF(J164="Food or meals","Stop: no food from IPG funds",IF(OR(ISNUMBER(SEARCH("gift card",D164)),ISNUMBER(SEARCH("cash",D164))),"Stop: no gift cards or cash from IPG funds",IF(AND(G164="Indirect cost",C164&lt;&gt;"District-level"),"Set the line level to District-level",IF(AND(G164="Student wages",J164&lt;&gt;"Student wages for paid work experience"),"Set the supplement risk to student wages",IF(AND(G164="Student recognition (non-cash)",J164&lt;&gt;"Student recognition (non-cash)"),"Set the supplement risk to student recognition",IF(J164="","Pick a supplement risk (or None identified)",IF(AND(I164="Expanded beyond current level",K164=""),"Name what the school received before IPG",IF(AND(J164&lt;&gt;"None identified",L164&lt;&gt;"Cleared"),"Open: supplement review","OK"))))))))))))))</f>
        <v/>
      </c>
    </row>
    <row r="165">
      <c r="A165" s="7" t="n">
        <v>160</v>
      </c>
      <c r="B165" s="10" t="n"/>
      <c r="C165" s="10" t="n"/>
      <c r="D165" s="10" t="n"/>
      <c r="E165" s="10" t="n"/>
      <c r="F165" s="10" t="n"/>
      <c r="G165" s="10" t="n"/>
      <c r="H165" s="11" t="n"/>
      <c r="I165" s="10" t="n"/>
      <c r="J165" s="10" t="n"/>
      <c r="K165" s="10" t="n"/>
      <c r="L165" s="10" t="n"/>
      <c r="M165" s="10" t="n"/>
      <c r="N165" s="12">
        <f>IF(OR(E165="",LEFT(E165,4)="None"),"",IFERROR(INDEX('EBI Reference'!$A$6:$A$47,MATCH(E165,'EBI Reference'!$C$6:$C$47,0)),""))</f>
        <v/>
      </c>
      <c r="O165" s="12">
        <f>IF(OR(B165="",F165=""),"",IF(IFERROR(INDEX(Schools!$D$6:$F$15,MATCH(B165,Schools!$B$6:$B$15,0),MATCH(F165,Lists!$A$2:$A$4,0)),"No")="Yes","Yes","No"))</f>
        <v/>
      </c>
      <c r="P165" s="12">
        <f>IF(OR(N165="",F165=""),"n/a",IF(ISNUMBER(SEARCH(INDEX(Lists!$B$2:$B$4,MATCH(F165,Lists!$A$2:$A$4,0)),IFERROR(INDEX('EBI Reference'!$D$6:$D$47,MATCH(N165,'EBI Reference'!$A$6:$A$47,0)),""))),"Yes","No"))</f>
        <v/>
      </c>
      <c r="Q165" s="12">
        <f>IF(COUNTA(B165:M165)=0,"",IF(OR(B165="",C165="",D165="",F165="",H165="",I165=""),"Complete this line",IF(O165="No","Domain not selected for this school",IF(AND(E165&lt;&gt;"",LEFT(E165,4)&lt;&gt;"None",COUNTIFS(EBIs!$B$6:$B$45,B165,EBIs!$C$6:$C$45,E165)=0),"EBI not listed on EBIs tab",IF(P165="No","Domain does not match the EBI's menu domain",IF(I165="Existing level","Stop: existing cost (supplanting)",IF(J165="Food or meals","Stop: no food from IPG funds",IF(OR(ISNUMBER(SEARCH("gift card",D165)),ISNUMBER(SEARCH("cash",D165))),"Stop: no gift cards or cash from IPG funds",IF(AND(G165="Indirect cost",C165&lt;&gt;"District-level"),"Set the line level to District-level",IF(AND(G165="Student wages",J165&lt;&gt;"Student wages for paid work experience"),"Set the supplement risk to student wages",IF(AND(G165="Student recognition (non-cash)",J165&lt;&gt;"Student recognition (non-cash)"),"Set the supplement risk to student recognition",IF(J165="","Pick a supplement risk (or None identified)",IF(AND(I165="Expanded beyond current level",K165=""),"Name what the school received before IPG",IF(AND(J165&lt;&gt;"None identified",L165&lt;&gt;"Cleared"),"Open: supplement review","OK"))))))))))))))</f>
        <v/>
      </c>
    </row>
    <row r="166">
      <c r="A166" s="7" t="n">
        <v>161</v>
      </c>
      <c r="B166" s="10" t="n"/>
      <c r="C166" s="10" t="n"/>
      <c r="D166" s="10" t="n"/>
      <c r="E166" s="10" t="n"/>
      <c r="F166" s="10" t="n"/>
      <c r="G166" s="10" t="n"/>
      <c r="H166" s="11" t="n"/>
      <c r="I166" s="10" t="n"/>
      <c r="J166" s="10" t="n"/>
      <c r="K166" s="10" t="n"/>
      <c r="L166" s="10" t="n"/>
      <c r="M166" s="10" t="n"/>
      <c r="N166" s="12">
        <f>IF(OR(E166="",LEFT(E166,4)="None"),"",IFERROR(INDEX('EBI Reference'!$A$6:$A$47,MATCH(E166,'EBI Reference'!$C$6:$C$47,0)),""))</f>
        <v/>
      </c>
      <c r="O166" s="12">
        <f>IF(OR(B166="",F166=""),"",IF(IFERROR(INDEX(Schools!$D$6:$F$15,MATCH(B166,Schools!$B$6:$B$15,0),MATCH(F166,Lists!$A$2:$A$4,0)),"No")="Yes","Yes","No"))</f>
        <v/>
      </c>
      <c r="P166" s="12">
        <f>IF(OR(N166="",F166=""),"n/a",IF(ISNUMBER(SEARCH(INDEX(Lists!$B$2:$B$4,MATCH(F166,Lists!$A$2:$A$4,0)),IFERROR(INDEX('EBI Reference'!$D$6:$D$47,MATCH(N166,'EBI Reference'!$A$6:$A$47,0)),""))),"Yes","No"))</f>
        <v/>
      </c>
      <c r="Q166" s="12">
        <f>IF(COUNTA(B166:M166)=0,"",IF(OR(B166="",C166="",D166="",F166="",H166="",I166=""),"Complete this line",IF(O166="No","Domain not selected for this school",IF(AND(E166&lt;&gt;"",LEFT(E166,4)&lt;&gt;"None",COUNTIFS(EBIs!$B$6:$B$45,B166,EBIs!$C$6:$C$45,E166)=0),"EBI not listed on EBIs tab",IF(P166="No","Domain does not match the EBI's menu domain",IF(I166="Existing level","Stop: existing cost (supplanting)",IF(J166="Food or meals","Stop: no food from IPG funds",IF(OR(ISNUMBER(SEARCH("gift card",D166)),ISNUMBER(SEARCH("cash",D166))),"Stop: no gift cards or cash from IPG funds",IF(AND(G166="Indirect cost",C166&lt;&gt;"District-level"),"Set the line level to District-level",IF(AND(G166="Student wages",J166&lt;&gt;"Student wages for paid work experience"),"Set the supplement risk to student wages",IF(AND(G166="Student recognition (non-cash)",J166&lt;&gt;"Student recognition (non-cash)"),"Set the supplement risk to student recognition",IF(J166="","Pick a supplement risk (or None identified)",IF(AND(I166="Expanded beyond current level",K166=""),"Name what the school received before IPG",IF(AND(J166&lt;&gt;"None identified",L166&lt;&gt;"Cleared"),"Open: supplement review","OK"))))))))))))))</f>
        <v/>
      </c>
    </row>
    <row r="167">
      <c r="A167" s="7" t="n">
        <v>162</v>
      </c>
      <c r="B167" s="10" t="n"/>
      <c r="C167" s="10" t="n"/>
      <c r="D167" s="10" t="n"/>
      <c r="E167" s="10" t="n"/>
      <c r="F167" s="10" t="n"/>
      <c r="G167" s="10" t="n"/>
      <c r="H167" s="11" t="n"/>
      <c r="I167" s="10" t="n"/>
      <c r="J167" s="10" t="n"/>
      <c r="K167" s="10" t="n"/>
      <c r="L167" s="10" t="n"/>
      <c r="M167" s="10" t="n"/>
      <c r="N167" s="12">
        <f>IF(OR(E167="",LEFT(E167,4)="None"),"",IFERROR(INDEX('EBI Reference'!$A$6:$A$47,MATCH(E167,'EBI Reference'!$C$6:$C$47,0)),""))</f>
        <v/>
      </c>
      <c r="O167" s="12">
        <f>IF(OR(B167="",F167=""),"",IF(IFERROR(INDEX(Schools!$D$6:$F$15,MATCH(B167,Schools!$B$6:$B$15,0),MATCH(F167,Lists!$A$2:$A$4,0)),"No")="Yes","Yes","No"))</f>
        <v/>
      </c>
      <c r="P167" s="12">
        <f>IF(OR(N167="",F167=""),"n/a",IF(ISNUMBER(SEARCH(INDEX(Lists!$B$2:$B$4,MATCH(F167,Lists!$A$2:$A$4,0)),IFERROR(INDEX('EBI Reference'!$D$6:$D$47,MATCH(N167,'EBI Reference'!$A$6:$A$47,0)),""))),"Yes","No"))</f>
        <v/>
      </c>
      <c r="Q167" s="12">
        <f>IF(COUNTA(B167:M167)=0,"",IF(OR(B167="",C167="",D167="",F167="",H167="",I167=""),"Complete this line",IF(O167="No","Domain not selected for this school",IF(AND(E167&lt;&gt;"",LEFT(E167,4)&lt;&gt;"None",COUNTIFS(EBIs!$B$6:$B$45,B167,EBIs!$C$6:$C$45,E167)=0),"EBI not listed on EBIs tab",IF(P167="No","Domain does not match the EBI's menu domain",IF(I167="Existing level","Stop: existing cost (supplanting)",IF(J167="Food or meals","Stop: no food from IPG funds",IF(OR(ISNUMBER(SEARCH("gift card",D167)),ISNUMBER(SEARCH("cash",D167))),"Stop: no gift cards or cash from IPG funds",IF(AND(G167="Indirect cost",C167&lt;&gt;"District-level"),"Set the line level to District-level",IF(AND(G167="Student wages",J167&lt;&gt;"Student wages for paid work experience"),"Set the supplement risk to student wages",IF(AND(G167="Student recognition (non-cash)",J167&lt;&gt;"Student recognition (non-cash)"),"Set the supplement risk to student recognition",IF(J167="","Pick a supplement risk (or None identified)",IF(AND(I167="Expanded beyond current level",K167=""),"Name what the school received before IPG",IF(AND(J167&lt;&gt;"None identified",L167&lt;&gt;"Cleared"),"Open: supplement review","OK"))))))))))))))</f>
        <v/>
      </c>
    </row>
    <row r="168">
      <c r="A168" s="7" t="n">
        <v>163</v>
      </c>
      <c r="B168" s="10" t="n"/>
      <c r="C168" s="10" t="n"/>
      <c r="D168" s="10" t="n"/>
      <c r="E168" s="10" t="n"/>
      <c r="F168" s="10" t="n"/>
      <c r="G168" s="10" t="n"/>
      <c r="H168" s="11" t="n"/>
      <c r="I168" s="10" t="n"/>
      <c r="J168" s="10" t="n"/>
      <c r="K168" s="10" t="n"/>
      <c r="L168" s="10" t="n"/>
      <c r="M168" s="10" t="n"/>
      <c r="N168" s="12">
        <f>IF(OR(E168="",LEFT(E168,4)="None"),"",IFERROR(INDEX('EBI Reference'!$A$6:$A$47,MATCH(E168,'EBI Reference'!$C$6:$C$47,0)),""))</f>
        <v/>
      </c>
      <c r="O168" s="12">
        <f>IF(OR(B168="",F168=""),"",IF(IFERROR(INDEX(Schools!$D$6:$F$15,MATCH(B168,Schools!$B$6:$B$15,0),MATCH(F168,Lists!$A$2:$A$4,0)),"No")="Yes","Yes","No"))</f>
        <v/>
      </c>
      <c r="P168" s="12">
        <f>IF(OR(N168="",F168=""),"n/a",IF(ISNUMBER(SEARCH(INDEX(Lists!$B$2:$B$4,MATCH(F168,Lists!$A$2:$A$4,0)),IFERROR(INDEX('EBI Reference'!$D$6:$D$47,MATCH(N168,'EBI Reference'!$A$6:$A$47,0)),""))),"Yes","No"))</f>
        <v/>
      </c>
      <c r="Q168" s="12">
        <f>IF(COUNTA(B168:M168)=0,"",IF(OR(B168="",C168="",D168="",F168="",H168="",I168=""),"Complete this line",IF(O168="No","Domain not selected for this school",IF(AND(E168&lt;&gt;"",LEFT(E168,4)&lt;&gt;"None",COUNTIFS(EBIs!$B$6:$B$45,B168,EBIs!$C$6:$C$45,E168)=0),"EBI not listed on EBIs tab",IF(P168="No","Domain does not match the EBI's menu domain",IF(I168="Existing level","Stop: existing cost (supplanting)",IF(J168="Food or meals","Stop: no food from IPG funds",IF(OR(ISNUMBER(SEARCH("gift card",D168)),ISNUMBER(SEARCH("cash",D168))),"Stop: no gift cards or cash from IPG funds",IF(AND(G168="Indirect cost",C168&lt;&gt;"District-level"),"Set the line level to District-level",IF(AND(G168="Student wages",J168&lt;&gt;"Student wages for paid work experience"),"Set the supplement risk to student wages",IF(AND(G168="Student recognition (non-cash)",J168&lt;&gt;"Student recognition (non-cash)"),"Set the supplement risk to student recognition",IF(J168="","Pick a supplement risk (or None identified)",IF(AND(I168="Expanded beyond current level",K168=""),"Name what the school received before IPG",IF(AND(J168&lt;&gt;"None identified",L168&lt;&gt;"Cleared"),"Open: supplement review","OK"))))))))))))))</f>
        <v/>
      </c>
    </row>
    <row r="169">
      <c r="A169" s="7" t="n">
        <v>164</v>
      </c>
      <c r="B169" s="10" t="n"/>
      <c r="C169" s="10" t="n"/>
      <c r="D169" s="10" t="n"/>
      <c r="E169" s="10" t="n"/>
      <c r="F169" s="10" t="n"/>
      <c r="G169" s="10" t="n"/>
      <c r="H169" s="11" t="n"/>
      <c r="I169" s="10" t="n"/>
      <c r="J169" s="10" t="n"/>
      <c r="K169" s="10" t="n"/>
      <c r="L169" s="10" t="n"/>
      <c r="M169" s="10" t="n"/>
      <c r="N169" s="12">
        <f>IF(OR(E169="",LEFT(E169,4)="None"),"",IFERROR(INDEX('EBI Reference'!$A$6:$A$47,MATCH(E169,'EBI Reference'!$C$6:$C$47,0)),""))</f>
        <v/>
      </c>
      <c r="O169" s="12">
        <f>IF(OR(B169="",F169=""),"",IF(IFERROR(INDEX(Schools!$D$6:$F$15,MATCH(B169,Schools!$B$6:$B$15,0),MATCH(F169,Lists!$A$2:$A$4,0)),"No")="Yes","Yes","No"))</f>
        <v/>
      </c>
      <c r="P169" s="12">
        <f>IF(OR(N169="",F169=""),"n/a",IF(ISNUMBER(SEARCH(INDEX(Lists!$B$2:$B$4,MATCH(F169,Lists!$A$2:$A$4,0)),IFERROR(INDEX('EBI Reference'!$D$6:$D$47,MATCH(N169,'EBI Reference'!$A$6:$A$47,0)),""))),"Yes","No"))</f>
        <v/>
      </c>
      <c r="Q169" s="12">
        <f>IF(COUNTA(B169:M169)=0,"",IF(OR(B169="",C169="",D169="",F169="",H169="",I169=""),"Complete this line",IF(O169="No","Domain not selected for this school",IF(AND(E169&lt;&gt;"",LEFT(E169,4)&lt;&gt;"None",COUNTIFS(EBIs!$B$6:$B$45,B169,EBIs!$C$6:$C$45,E169)=0),"EBI not listed on EBIs tab",IF(P169="No","Domain does not match the EBI's menu domain",IF(I169="Existing level","Stop: existing cost (supplanting)",IF(J169="Food or meals","Stop: no food from IPG funds",IF(OR(ISNUMBER(SEARCH("gift card",D169)),ISNUMBER(SEARCH("cash",D169))),"Stop: no gift cards or cash from IPG funds",IF(AND(G169="Indirect cost",C169&lt;&gt;"District-level"),"Set the line level to District-level",IF(AND(G169="Student wages",J169&lt;&gt;"Student wages for paid work experience"),"Set the supplement risk to student wages",IF(AND(G169="Student recognition (non-cash)",J169&lt;&gt;"Student recognition (non-cash)"),"Set the supplement risk to student recognition",IF(J169="","Pick a supplement risk (or None identified)",IF(AND(I169="Expanded beyond current level",K169=""),"Name what the school received before IPG",IF(AND(J169&lt;&gt;"None identified",L169&lt;&gt;"Cleared"),"Open: supplement review","OK"))))))))))))))</f>
        <v/>
      </c>
    </row>
    <row r="170">
      <c r="A170" s="7" t="n">
        <v>165</v>
      </c>
      <c r="B170" s="10" t="n"/>
      <c r="C170" s="10" t="n"/>
      <c r="D170" s="10" t="n"/>
      <c r="E170" s="10" t="n"/>
      <c r="F170" s="10" t="n"/>
      <c r="G170" s="10" t="n"/>
      <c r="H170" s="11" t="n"/>
      <c r="I170" s="10" t="n"/>
      <c r="J170" s="10" t="n"/>
      <c r="K170" s="10" t="n"/>
      <c r="L170" s="10" t="n"/>
      <c r="M170" s="10" t="n"/>
      <c r="N170" s="12">
        <f>IF(OR(E170="",LEFT(E170,4)="None"),"",IFERROR(INDEX('EBI Reference'!$A$6:$A$47,MATCH(E170,'EBI Reference'!$C$6:$C$47,0)),""))</f>
        <v/>
      </c>
      <c r="O170" s="12">
        <f>IF(OR(B170="",F170=""),"",IF(IFERROR(INDEX(Schools!$D$6:$F$15,MATCH(B170,Schools!$B$6:$B$15,0),MATCH(F170,Lists!$A$2:$A$4,0)),"No")="Yes","Yes","No"))</f>
        <v/>
      </c>
      <c r="P170" s="12">
        <f>IF(OR(N170="",F170=""),"n/a",IF(ISNUMBER(SEARCH(INDEX(Lists!$B$2:$B$4,MATCH(F170,Lists!$A$2:$A$4,0)),IFERROR(INDEX('EBI Reference'!$D$6:$D$47,MATCH(N170,'EBI Reference'!$A$6:$A$47,0)),""))),"Yes","No"))</f>
        <v/>
      </c>
      <c r="Q170" s="12">
        <f>IF(COUNTA(B170:M170)=0,"",IF(OR(B170="",C170="",D170="",F170="",H170="",I170=""),"Complete this line",IF(O170="No","Domain not selected for this school",IF(AND(E170&lt;&gt;"",LEFT(E170,4)&lt;&gt;"None",COUNTIFS(EBIs!$B$6:$B$45,B170,EBIs!$C$6:$C$45,E170)=0),"EBI not listed on EBIs tab",IF(P170="No","Domain does not match the EBI's menu domain",IF(I170="Existing level","Stop: existing cost (supplanting)",IF(J170="Food or meals","Stop: no food from IPG funds",IF(OR(ISNUMBER(SEARCH("gift card",D170)),ISNUMBER(SEARCH("cash",D170))),"Stop: no gift cards or cash from IPG funds",IF(AND(G170="Indirect cost",C170&lt;&gt;"District-level"),"Set the line level to District-level",IF(AND(G170="Student wages",J170&lt;&gt;"Student wages for paid work experience"),"Set the supplement risk to student wages",IF(AND(G170="Student recognition (non-cash)",J170&lt;&gt;"Student recognition (non-cash)"),"Set the supplement risk to student recognition",IF(J170="","Pick a supplement risk (or None identified)",IF(AND(I170="Expanded beyond current level",K170=""),"Name what the school received before IPG",IF(AND(J170&lt;&gt;"None identified",L170&lt;&gt;"Cleared"),"Open: supplement review","OK"))))))))))))))</f>
        <v/>
      </c>
    </row>
    <row r="171">
      <c r="A171" s="7" t="n">
        <v>166</v>
      </c>
      <c r="B171" s="10" t="n"/>
      <c r="C171" s="10" t="n"/>
      <c r="D171" s="10" t="n"/>
      <c r="E171" s="10" t="n"/>
      <c r="F171" s="10" t="n"/>
      <c r="G171" s="10" t="n"/>
      <c r="H171" s="11" t="n"/>
      <c r="I171" s="10" t="n"/>
      <c r="J171" s="10" t="n"/>
      <c r="K171" s="10" t="n"/>
      <c r="L171" s="10" t="n"/>
      <c r="M171" s="10" t="n"/>
      <c r="N171" s="12">
        <f>IF(OR(E171="",LEFT(E171,4)="None"),"",IFERROR(INDEX('EBI Reference'!$A$6:$A$47,MATCH(E171,'EBI Reference'!$C$6:$C$47,0)),""))</f>
        <v/>
      </c>
      <c r="O171" s="12">
        <f>IF(OR(B171="",F171=""),"",IF(IFERROR(INDEX(Schools!$D$6:$F$15,MATCH(B171,Schools!$B$6:$B$15,0),MATCH(F171,Lists!$A$2:$A$4,0)),"No")="Yes","Yes","No"))</f>
        <v/>
      </c>
      <c r="P171" s="12">
        <f>IF(OR(N171="",F171=""),"n/a",IF(ISNUMBER(SEARCH(INDEX(Lists!$B$2:$B$4,MATCH(F171,Lists!$A$2:$A$4,0)),IFERROR(INDEX('EBI Reference'!$D$6:$D$47,MATCH(N171,'EBI Reference'!$A$6:$A$47,0)),""))),"Yes","No"))</f>
        <v/>
      </c>
      <c r="Q171" s="12">
        <f>IF(COUNTA(B171:M171)=0,"",IF(OR(B171="",C171="",D171="",F171="",H171="",I171=""),"Complete this line",IF(O171="No","Domain not selected for this school",IF(AND(E171&lt;&gt;"",LEFT(E171,4)&lt;&gt;"None",COUNTIFS(EBIs!$B$6:$B$45,B171,EBIs!$C$6:$C$45,E171)=0),"EBI not listed on EBIs tab",IF(P171="No","Domain does not match the EBI's menu domain",IF(I171="Existing level","Stop: existing cost (supplanting)",IF(J171="Food or meals","Stop: no food from IPG funds",IF(OR(ISNUMBER(SEARCH("gift card",D171)),ISNUMBER(SEARCH("cash",D171))),"Stop: no gift cards or cash from IPG funds",IF(AND(G171="Indirect cost",C171&lt;&gt;"District-level"),"Set the line level to District-level",IF(AND(G171="Student wages",J171&lt;&gt;"Student wages for paid work experience"),"Set the supplement risk to student wages",IF(AND(G171="Student recognition (non-cash)",J171&lt;&gt;"Student recognition (non-cash)"),"Set the supplement risk to student recognition",IF(J171="","Pick a supplement risk (or None identified)",IF(AND(I171="Expanded beyond current level",K171=""),"Name what the school received before IPG",IF(AND(J171&lt;&gt;"None identified",L171&lt;&gt;"Cleared"),"Open: supplement review","OK"))))))))))))))</f>
        <v/>
      </c>
    </row>
    <row r="172">
      <c r="A172" s="7" t="n">
        <v>167</v>
      </c>
      <c r="B172" s="10" t="n"/>
      <c r="C172" s="10" t="n"/>
      <c r="D172" s="10" t="n"/>
      <c r="E172" s="10" t="n"/>
      <c r="F172" s="10" t="n"/>
      <c r="G172" s="10" t="n"/>
      <c r="H172" s="11" t="n"/>
      <c r="I172" s="10" t="n"/>
      <c r="J172" s="10" t="n"/>
      <c r="K172" s="10" t="n"/>
      <c r="L172" s="10" t="n"/>
      <c r="M172" s="10" t="n"/>
      <c r="N172" s="12">
        <f>IF(OR(E172="",LEFT(E172,4)="None"),"",IFERROR(INDEX('EBI Reference'!$A$6:$A$47,MATCH(E172,'EBI Reference'!$C$6:$C$47,0)),""))</f>
        <v/>
      </c>
      <c r="O172" s="12">
        <f>IF(OR(B172="",F172=""),"",IF(IFERROR(INDEX(Schools!$D$6:$F$15,MATCH(B172,Schools!$B$6:$B$15,0),MATCH(F172,Lists!$A$2:$A$4,0)),"No")="Yes","Yes","No"))</f>
        <v/>
      </c>
      <c r="P172" s="12">
        <f>IF(OR(N172="",F172=""),"n/a",IF(ISNUMBER(SEARCH(INDEX(Lists!$B$2:$B$4,MATCH(F172,Lists!$A$2:$A$4,0)),IFERROR(INDEX('EBI Reference'!$D$6:$D$47,MATCH(N172,'EBI Reference'!$A$6:$A$47,0)),""))),"Yes","No"))</f>
        <v/>
      </c>
      <c r="Q172" s="12">
        <f>IF(COUNTA(B172:M172)=0,"",IF(OR(B172="",C172="",D172="",F172="",H172="",I172=""),"Complete this line",IF(O172="No","Domain not selected for this school",IF(AND(E172&lt;&gt;"",LEFT(E172,4)&lt;&gt;"None",COUNTIFS(EBIs!$B$6:$B$45,B172,EBIs!$C$6:$C$45,E172)=0),"EBI not listed on EBIs tab",IF(P172="No","Domain does not match the EBI's menu domain",IF(I172="Existing level","Stop: existing cost (supplanting)",IF(J172="Food or meals","Stop: no food from IPG funds",IF(OR(ISNUMBER(SEARCH("gift card",D172)),ISNUMBER(SEARCH("cash",D172))),"Stop: no gift cards or cash from IPG funds",IF(AND(G172="Indirect cost",C172&lt;&gt;"District-level"),"Set the line level to District-level",IF(AND(G172="Student wages",J172&lt;&gt;"Student wages for paid work experience"),"Set the supplement risk to student wages",IF(AND(G172="Student recognition (non-cash)",J172&lt;&gt;"Student recognition (non-cash)"),"Set the supplement risk to student recognition",IF(J172="","Pick a supplement risk (or None identified)",IF(AND(I172="Expanded beyond current level",K172=""),"Name what the school received before IPG",IF(AND(J172&lt;&gt;"None identified",L172&lt;&gt;"Cleared"),"Open: supplement review","OK"))))))))))))))</f>
        <v/>
      </c>
    </row>
    <row r="173">
      <c r="A173" s="7" t="n">
        <v>168</v>
      </c>
      <c r="B173" s="10" t="n"/>
      <c r="C173" s="10" t="n"/>
      <c r="D173" s="10" t="n"/>
      <c r="E173" s="10" t="n"/>
      <c r="F173" s="10" t="n"/>
      <c r="G173" s="10" t="n"/>
      <c r="H173" s="11" t="n"/>
      <c r="I173" s="10" t="n"/>
      <c r="J173" s="10" t="n"/>
      <c r="K173" s="10" t="n"/>
      <c r="L173" s="10" t="n"/>
      <c r="M173" s="10" t="n"/>
      <c r="N173" s="12">
        <f>IF(OR(E173="",LEFT(E173,4)="None"),"",IFERROR(INDEX('EBI Reference'!$A$6:$A$47,MATCH(E173,'EBI Reference'!$C$6:$C$47,0)),""))</f>
        <v/>
      </c>
      <c r="O173" s="12">
        <f>IF(OR(B173="",F173=""),"",IF(IFERROR(INDEX(Schools!$D$6:$F$15,MATCH(B173,Schools!$B$6:$B$15,0),MATCH(F173,Lists!$A$2:$A$4,0)),"No")="Yes","Yes","No"))</f>
        <v/>
      </c>
      <c r="P173" s="12">
        <f>IF(OR(N173="",F173=""),"n/a",IF(ISNUMBER(SEARCH(INDEX(Lists!$B$2:$B$4,MATCH(F173,Lists!$A$2:$A$4,0)),IFERROR(INDEX('EBI Reference'!$D$6:$D$47,MATCH(N173,'EBI Reference'!$A$6:$A$47,0)),""))),"Yes","No"))</f>
        <v/>
      </c>
      <c r="Q173" s="12">
        <f>IF(COUNTA(B173:M173)=0,"",IF(OR(B173="",C173="",D173="",F173="",H173="",I173=""),"Complete this line",IF(O173="No","Domain not selected for this school",IF(AND(E173&lt;&gt;"",LEFT(E173,4)&lt;&gt;"None",COUNTIFS(EBIs!$B$6:$B$45,B173,EBIs!$C$6:$C$45,E173)=0),"EBI not listed on EBIs tab",IF(P173="No","Domain does not match the EBI's menu domain",IF(I173="Existing level","Stop: existing cost (supplanting)",IF(J173="Food or meals","Stop: no food from IPG funds",IF(OR(ISNUMBER(SEARCH("gift card",D173)),ISNUMBER(SEARCH("cash",D173))),"Stop: no gift cards or cash from IPG funds",IF(AND(G173="Indirect cost",C173&lt;&gt;"District-level"),"Set the line level to District-level",IF(AND(G173="Student wages",J173&lt;&gt;"Student wages for paid work experience"),"Set the supplement risk to student wages",IF(AND(G173="Student recognition (non-cash)",J173&lt;&gt;"Student recognition (non-cash)"),"Set the supplement risk to student recognition",IF(J173="","Pick a supplement risk (or None identified)",IF(AND(I173="Expanded beyond current level",K173=""),"Name what the school received before IPG",IF(AND(J173&lt;&gt;"None identified",L173&lt;&gt;"Cleared"),"Open: supplement review","OK"))))))))))))))</f>
        <v/>
      </c>
    </row>
    <row r="174">
      <c r="A174" s="7" t="n">
        <v>169</v>
      </c>
      <c r="B174" s="10" t="n"/>
      <c r="C174" s="10" t="n"/>
      <c r="D174" s="10" t="n"/>
      <c r="E174" s="10" t="n"/>
      <c r="F174" s="10" t="n"/>
      <c r="G174" s="10" t="n"/>
      <c r="H174" s="11" t="n"/>
      <c r="I174" s="10" t="n"/>
      <c r="J174" s="10" t="n"/>
      <c r="K174" s="10" t="n"/>
      <c r="L174" s="10" t="n"/>
      <c r="M174" s="10" t="n"/>
      <c r="N174" s="12">
        <f>IF(OR(E174="",LEFT(E174,4)="None"),"",IFERROR(INDEX('EBI Reference'!$A$6:$A$47,MATCH(E174,'EBI Reference'!$C$6:$C$47,0)),""))</f>
        <v/>
      </c>
      <c r="O174" s="12">
        <f>IF(OR(B174="",F174=""),"",IF(IFERROR(INDEX(Schools!$D$6:$F$15,MATCH(B174,Schools!$B$6:$B$15,0),MATCH(F174,Lists!$A$2:$A$4,0)),"No")="Yes","Yes","No"))</f>
        <v/>
      </c>
      <c r="P174" s="12">
        <f>IF(OR(N174="",F174=""),"n/a",IF(ISNUMBER(SEARCH(INDEX(Lists!$B$2:$B$4,MATCH(F174,Lists!$A$2:$A$4,0)),IFERROR(INDEX('EBI Reference'!$D$6:$D$47,MATCH(N174,'EBI Reference'!$A$6:$A$47,0)),""))),"Yes","No"))</f>
        <v/>
      </c>
      <c r="Q174" s="12">
        <f>IF(COUNTA(B174:M174)=0,"",IF(OR(B174="",C174="",D174="",F174="",H174="",I174=""),"Complete this line",IF(O174="No","Domain not selected for this school",IF(AND(E174&lt;&gt;"",LEFT(E174,4)&lt;&gt;"None",COUNTIFS(EBIs!$B$6:$B$45,B174,EBIs!$C$6:$C$45,E174)=0),"EBI not listed on EBIs tab",IF(P174="No","Domain does not match the EBI's menu domain",IF(I174="Existing level","Stop: existing cost (supplanting)",IF(J174="Food or meals","Stop: no food from IPG funds",IF(OR(ISNUMBER(SEARCH("gift card",D174)),ISNUMBER(SEARCH("cash",D174))),"Stop: no gift cards or cash from IPG funds",IF(AND(G174="Indirect cost",C174&lt;&gt;"District-level"),"Set the line level to District-level",IF(AND(G174="Student wages",J174&lt;&gt;"Student wages for paid work experience"),"Set the supplement risk to student wages",IF(AND(G174="Student recognition (non-cash)",J174&lt;&gt;"Student recognition (non-cash)"),"Set the supplement risk to student recognition",IF(J174="","Pick a supplement risk (or None identified)",IF(AND(I174="Expanded beyond current level",K174=""),"Name what the school received before IPG",IF(AND(J174&lt;&gt;"None identified",L174&lt;&gt;"Cleared"),"Open: supplement review","OK"))))))))))))))</f>
        <v/>
      </c>
    </row>
    <row r="175">
      <c r="A175" s="7" t="n">
        <v>170</v>
      </c>
      <c r="B175" s="10" t="n"/>
      <c r="C175" s="10" t="n"/>
      <c r="D175" s="10" t="n"/>
      <c r="E175" s="10" t="n"/>
      <c r="F175" s="10" t="n"/>
      <c r="G175" s="10" t="n"/>
      <c r="H175" s="11" t="n"/>
      <c r="I175" s="10" t="n"/>
      <c r="J175" s="10" t="n"/>
      <c r="K175" s="10" t="n"/>
      <c r="L175" s="10" t="n"/>
      <c r="M175" s="10" t="n"/>
      <c r="N175" s="12">
        <f>IF(OR(E175="",LEFT(E175,4)="None"),"",IFERROR(INDEX('EBI Reference'!$A$6:$A$47,MATCH(E175,'EBI Reference'!$C$6:$C$47,0)),""))</f>
        <v/>
      </c>
      <c r="O175" s="12">
        <f>IF(OR(B175="",F175=""),"",IF(IFERROR(INDEX(Schools!$D$6:$F$15,MATCH(B175,Schools!$B$6:$B$15,0),MATCH(F175,Lists!$A$2:$A$4,0)),"No")="Yes","Yes","No"))</f>
        <v/>
      </c>
      <c r="P175" s="12">
        <f>IF(OR(N175="",F175=""),"n/a",IF(ISNUMBER(SEARCH(INDEX(Lists!$B$2:$B$4,MATCH(F175,Lists!$A$2:$A$4,0)),IFERROR(INDEX('EBI Reference'!$D$6:$D$47,MATCH(N175,'EBI Reference'!$A$6:$A$47,0)),""))),"Yes","No"))</f>
        <v/>
      </c>
      <c r="Q175" s="12">
        <f>IF(COUNTA(B175:M175)=0,"",IF(OR(B175="",C175="",D175="",F175="",H175="",I175=""),"Complete this line",IF(O175="No","Domain not selected for this school",IF(AND(E175&lt;&gt;"",LEFT(E175,4)&lt;&gt;"None",COUNTIFS(EBIs!$B$6:$B$45,B175,EBIs!$C$6:$C$45,E175)=0),"EBI not listed on EBIs tab",IF(P175="No","Domain does not match the EBI's menu domain",IF(I175="Existing level","Stop: existing cost (supplanting)",IF(J175="Food or meals","Stop: no food from IPG funds",IF(OR(ISNUMBER(SEARCH("gift card",D175)),ISNUMBER(SEARCH("cash",D175))),"Stop: no gift cards or cash from IPG funds",IF(AND(G175="Indirect cost",C175&lt;&gt;"District-level"),"Set the line level to District-level",IF(AND(G175="Student wages",J175&lt;&gt;"Student wages for paid work experience"),"Set the supplement risk to student wages",IF(AND(G175="Student recognition (non-cash)",J175&lt;&gt;"Student recognition (non-cash)"),"Set the supplement risk to student recognition",IF(J175="","Pick a supplement risk (or None identified)",IF(AND(I175="Expanded beyond current level",K175=""),"Name what the school received before IPG",IF(AND(J175&lt;&gt;"None identified",L175&lt;&gt;"Cleared"),"Open: supplement review","OK"))))))))))))))</f>
        <v/>
      </c>
    </row>
    <row r="176">
      <c r="A176" s="7" t="n">
        <v>171</v>
      </c>
      <c r="B176" s="10" t="n"/>
      <c r="C176" s="10" t="n"/>
      <c r="D176" s="10" t="n"/>
      <c r="E176" s="10" t="n"/>
      <c r="F176" s="10" t="n"/>
      <c r="G176" s="10" t="n"/>
      <c r="H176" s="11" t="n"/>
      <c r="I176" s="10" t="n"/>
      <c r="J176" s="10" t="n"/>
      <c r="K176" s="10" t="n"/>
      <c r="L176" s="10" t="n"/>
      <c r="M176" s="10" t="n"/>
      <c r="N176" s="12">
        <f>IF(OR(E176="",LEFT(E176,4)="None"),"",IFERROR(INDEX('EBI Reference'!$A$6:$A$47,MATCH(E176,'EBI Reference'!$C$6:$C$47,0)),""))</f>
        <v/>
      </c>
      <c r="O176" s="12">
        <f>IF(OR(B176="",F176=""),"",IF(IFERROR(INDEX(Schools!$D$6:$F$15,MATCH(B176,Schools!$B$6:$B$15,0),MATCH(F176,Lists!$A$2:$A$4,0)),"No")="Yes","Yes","No"))</f>
        <v/>
      </c>
      <c r="P176" s="12">
        <f>IF(OR(N176="",F176=""),"n/a",IF(ISNUMBER(SEARCH(INDEX(Lists!$B$2:$B$4,MATCH(F176,Lists!$A$2:$A$4,0)),IFERROR(INDEX('EBI Reference'!$D$6:$D$47,MATCH(N176,'EBI Reference'!$A$6:$A$47,0)),""))),"Yes","No"))</f>
        <v/>
      </c>
      <c r="Q176" s="12">
        <f>IF(COUNTA(B176:M176)=0,"",IF(OR(B176="",C176="",D176="",F176="",H176="",I176=""),"Complete this line",IF(O176="No","Domain not selected for this school",IF(AND(E176&lt;&gt;"",LEFT(E176,4)&lt;&gt;"None",COUNTIFS(EBIs!$B$6:$B$45,B176,EBIs!$C$6:$C$45,E176)=0),"EBI not listed on EBIs tab",IF(P176="No","Domain does not match the EBI's menu domain",IF(I176="Existing level","Stop: existing cost (supplanting)",IF(J176="Food or meals","Stop: no food from IPG funds",IF(OR(ISNUMBER(SEARCH("gift card",D176)),ISNUMBER(SEARCH("cash",D176))),"Stop: no gift cards or cash from IPG funds",IF(AND(G176="Indirect cost",C176&lt;&gt;"District-level"),"Set the line level to District-level",IF(AND(G176="Student wages",J176&lt;&gt;"Student wages for paid work experience"),"Set the supplement risk to student wages",IF(AND(G176="Student recognition (non-cash)",J176&lt;&gt;"Student recognition (non-cash)"),"Set the supplement risk to student recognition",IF(J176="","Pick a supplement risk (or None identified)",IF(AND(I176="Expanded beyond current level",K176=""),"Name what the school received before IPG",IF(AND(J176&lt;&gt;"None identified",L176&lt;&gt;"Cleared"),"Open: supplement review","OK"))))))))))))))</f>
        <v/>
      </c>
    </row>
    <row r="177">
      <c r="A177" s="7" t="n">
        <v>172</v>
      </c>
      <c r="B177" s="10" t="n"/>
      <c r="C177" s="10" t="n"/>
      <c r="D177" s="10" t="n"/>
      <c r="E177" s="10" t="n"/>
      <c r="F177" s="10" t="n"/>
      <c r="G177" s="10" t="n"/>
      <c r="H177" s="11" t="n"/>
      <c r="I177" s="10" t="n"/>
      <c r="J177" s="10" t="n"/>
      <c r="K177" s="10" t="n"/>
      <c r="L177" s="10" t="n"/>
      <c r="M177" s="10" t="n"/>
      <c r="N177" s="12">
        <f>IF(OR(E177="",LEFT(E177,4)="None"),"",IFERROR(INDEX('EBI Reference'!$A$6:$A$47,MATCH(E177,'EBI Reference'!$C$6:$C$47,0)),""))</f>
        <v/>
      </c>
      <c r="O177" s="12">
        <f>IF(OR(B177="",F177=""),"",IF(IFERROR(INDEX(Schools!$D$6:$F$15,MATCH(B177,Schools!$B$6:$B$15,0),MATCH(F177,Lists!$A$2:$A$4,0)),"No")="Yes","Yes","No"))</f>
        <v/>
      </c>
      <c r="P177" s="12">
        <f>IF(OR(N177="",F177=""),"n/a",IF(ISNUMBER(SEARCH(INDEX(Lists!$B$2:$B$4,MATCH(F177,Lists!$A$2:$A$4,0)),IFERROR(INDEX('EBI Reference'!$D$6:$D$47,MATCH(N177,'EBI Reference'!$A$6:$A$47,0)),""))),"Yes","No"))</f>
        <v/>
      </c>
      <c r="Q177" s="12">
        <f>IF(COUNTA(B177:M177)=0,"",IF(OR(B177="",C177="",D177="",F177="",H177="",I177=""),"Complete this line",IF(O177="No","Domain not selected for this school",IF(AND(E177&lt;&gt;"",LEFT(E177,4)&lt;&gt;"None",COUNTIFS(EBIs!$B$6:$B$45,B177,EBIs!$C$6:$C$45,E177)=0),"EBI not listed on EBIs tab",IF(P177="No","Domain does not match the EBI's menu domain",IF(I177="Existing level","Stop: existing cost (supplanting)",IF(J177="Food or meals","Stop: no food from IPG funds",IF(OR(ISNUMBER(SEARCH("gift card",D177)),ISNUMBER(SEARCH("cash",D177))),"Stop: no gift cards or cash from IPG funds",IF(AND(G177="Indirect cost",C177&lt;&gt;"District-level"),"Set the line level to District-level",IF(AND(G177="Student wages",J177&lt;&gt;"Student wages for paid work experience"),"Set the supplement risk to student wages",IF(AND(G177="Student recognition (non-cash)",J177&lt;&gt;"Student recognition (non-cash)"),"Set the supplement risk to student recognition",IF(J177="","Pick a supplement risk (or None identified)",IF(AND(I177="Expanded beyond current level",K177=""),"Name what the school received before IPG",IF(AND(J177&lt;&gt;"None identified",L177&lt;&gt;"Cleared"),"Open: supplement review","OK"))))))))))))))</f>
        <v/>
      </c>
    </row>
    <row r="178">
      <c r="A178" s="7" t="n">
        <v>173</v>
      </c>
      <c r="B178" s="10" t="n"/>
      <c r="C178" s="10" t="n"/>
      <c r="D178" s="10" t="n"/>
      <c r="E178" s="10" t="n"/>
      <c r="F178" s="10" t="n"/>
      <c r="G178" s="10" t="n"/>
      <c r="H178" s="11" t="n"/>
      <c r="I178" s="10" t="n"/>
      <c r="J178" s="10" t="n"/>
      <c r="K178" s="10" t="n"/>
      <c r="L178" s="10" t="n"/>
      <c r="M178" s="10" t="n"/>
      <c r="N178" s="12">
        <f>IF(OR(E178="",LEFT(E178,4)="None"),"",IFERROR(INDEX('EBI Reference'!$A$6:$A$47,MATCH(E178,'EBI Reference'!$C$6:$C$47,0)),""))</f>
        <v/>
      </c>
      <c r="O178" s="12">
        <f>IF(OR(B178="",F178=""),"",IF(IFERROR(INDEX(Schools!$D$6:$F$15,MATCH(B178,Schools!$B$6:$B$15,0),MATCH(F178,Lists!$A$2:$A$4,0)),"No")="Yes","Yes","No"))</f>
        <v/>
      </c>
      <c r="P178" s="12">
        <f>IF(OR(N178="",F178=""),"n/a",IF(ISNUMBER(SEARCH(INDEX(Lists!$B$2:$B$4,MATCH(F178,Lists!$A$2:$A$4,0)),IFERROR(INDEX('EBI Reference'!$D$6:$D$47,MATCH(N178,'EBI Reference'!$A$6:$A$47,0)),""))),"Yes","No"))</f>
        <v/>
      </c>
      <c r="Q178" s="12">
        <f>IF(COUNTA(B178:M178)=0,"",IF(OR(B178="",C178="",D178="",F178="",H178="",I178=""),"Complete this line",IF(O178="No","Domain not selected for this school",IF(AND(E178&lt;&gt;"",LEFT(E178,4)&lt;&gt;"None",COUNTIFS(EBIs!$B$6:$B$45,B178,EBIs!$C$6:$C$45,E178)=0),"EBI not listed on EBIs tab",IF(P178="No","Domain does not match the EBI's menu domain",IF(I178="Existing level","Stop: existing cost (supplanting)",IF(J178="Food or meals","Stop: no food from IPG funds",IF(OR(ISNUMBER(SEARCH("gift card",D178)),ISNUMBER(SEARCH("cash",D178))),"Stop: no gift cards or cash from IPG funds",IF(AND(G178="Indirect cost",C178&lt;&gt;"District-level"),"Set the line level to District-level",IF(AND(G178="Student wages",J178&lt;&gt;"Student wages for paid work experience"),"Set the supplement risk to student wages",IF(AND(G178="Student recognition (non-cash)",J178&lt;&gt;"Student recognition (non-cash)"),"Set the supplement risk to student recognition",IF(J178="","Pick a supplement risk (or None identified)",IF(AND(I178="Expanded beyond current level",K178=""),"Name what the school received before IPG",IF(AND(J178&lt;&gt;"None identified",L178&lt;&gt;"Cleared"),"Open: supplement review","OK"))))))))))))))</f>
        <v/>
      </c>
    </row>
    <row r="179">
      <c r="A179" s="7" t="n">
        <v>174</v>
      </c>
      <c r="B179" s="10" t="n"/>
      <c r="C179" s="10" t="n"/>
      <c r="D179" s="10" t="n"/>
      <c r="E179" s="10" t="n"/>
      <c r="F179" s="10" t="n"/>
      <c r="G179" s="10" t="n"/>
      <c r="H179" s="11" t="n"/>
      <c r="I179" s="10" t="n"/>
      <c r="J179" s="10" t="n"/>
      <c r="K179" s="10" t="n"/>
      <c r="L179" s="10" t="n"/>
      <c r="M179" s="10" t="n"/>
      <c r="N179" s="12">
        <f>IF(OR(E179="",LEFT(E179,4)="None"),"",IFERROR(INDEX('EBI Reference'!$A$6:$A$47,MATCH(E179,'EBI Reference'!$C$6:$C$47,0)),""))</f>
        <v/>
      </c>
      <c r="O179" s="12">
        <f>IF(OR(B179="",F179=""),"",IF(IFERROR(INDEX(Schools!$D$6:$F$15,MATCH(B179,Schools!$B$6:$B$15,0),MATCH(F179,Lists!$A$2:$A$4,0)),"No")="Yes","Yes","No"))</f>
        <v/>
      </c>
      <c r="P179" s="12">
        <f>IF(OR(N179="",F179=""),"n/a",IF(ISNUMBER(SEARCH(INDEX(Lists!$B$2:$B$4,MATCH(F179,Lists!$A$2:$A$4,0)),IFERROR(INDEX('EBI Reference'!$D$6:$D$47,MATCH(N179,'EBI Reference'!$A$6:$A$47,0)),""))),"Yes","No"))</f>
        <v/>
      </c>
      <c r="Q179" s="12">
        <f>IF(COUNTA(B179:M179)=0,"",IF(OR(B179="",C179="",D179="",F179="",H179="",I179=""),"Complete this line",IF(O179="No","Domain not selected for this school",IF(AND(E179&lt;&gt;"",LEFT(E179,4)&lt;&gt;"None",COUNTIFS(EBIs!$B$6:$B$45,B179,EBIs!$C$6:$C$45,E179)=0),"EBI not listed on EBIs tab",IF(P179="No","Domain does not match the EBI's menu domain",IF(I179="Existing level","Stop: existing cost (supplanting)",IF(J179="Food or meals","Stop: no food from IPG funds",IF(OR(ISNUMBER(SEARCH("gift card",D179)),ISNUMBER(SEARCH("cash",D179))),"Stop: no gift cards or cash from IPG funds",IF(AND(G179="Indirect cost",C179&lt;&gt;"District-level"),"Set the line level to District-level",IF(AND(G179="Student wages",J179&lt;&gt;"Student wages for paid work experience"),"Set the supplement risk to student wages",IF(AND(G179="Student recognition (non-cash)",J179&lt;&gt;"Student recognition (non-cash)"),"Set the supplement risk to student recognition",IF(J179="","Pick a supplement risk (or None identified)",IF(AND(I179="Expanded beyond current level",K179=""),"Name what the school received before IPG",IF(AND(J179&lt;&gt;"None identified",L179&lt;&gt;"Cleared"),"Open: supplement review","OK"))))))))))))))</f>
        <v/>
      </c>
    </row>
    <row r="180">
      <c r="A180" s="7" t="n">
        <v>175</v>
      </c>
      <c r="B180" s="10" t="n"/>
      <c r="C180" s="10" t="n"/>
      <c r="D180" s="10" t="n"/>
      <c r="E180" s="10" t="n"/>
      <c r="F180" s="10" t="n"/>
      <c r="G180" s="10" t="n"/>
      <c r="H180" s="11" t="n"/>
      <c r="I180" s="10" t="n"/>
      <c r="J180" s="10" t="n"/>
      <c r="K180" s="10" t="n"/>
      <c r="L180" s="10" t="n"/>
      <c r="M180" s="10" t="n"/>
      <c r="N180" s="12">
        <f>IF(OR(E180="",LEFT(E180,4)="None"),"",IFERROR(INDEX('EBI Reference'!$A$6:$A$47,MATCH(E180,'EBI Reference'!$C$6:$C$47,0)),""))</f>
        <v/>
      </c>
      <c r="O180" s="12">
        <f>IF(OR(B180="",F180=""),"",IF(IFERROR(INDEX(Schools!$D$6:$F$15,MATCH(B180,Schools!$B$6:$B$15,0),MATCH(F180,Lists!$A$2:$A$4,0)),"No")="Yes","Yes","No"))</f>
        <v/>
      </c>
      <c r="P180" s="12">
        <f>IF(OR(N180="",F180=""),"n/a",IF(ISNUMBER(SEARCH(INDEX(Lists!$B$2:$B$4,MATCH(F180,Lists!$A$2:$A$4,0)),IFERROR(INDEX('EBI Reference'!$D$6:$D$47,MATCH(N180,'EBI Reference'!$A$6:$A$47,0)),""))),"Yes","No"))</f>
        <v/>
      </c>
      <c r="Q180" s="12">
        <f>IF(COUNTA(B180:M180)=0,"",IF(OR(B180="",C180="",D180="",F180="",H180="",I180=""),"Complete this line",IF(O180="No","Domain not selected for this school",IF(AND(E180&lt;&gt;"",LEFT(E180,4)&lt;&gt;"None",COUNTIFS(EBIs!$B$6:$B$45,B180,EBIs!$C$6:$C$45,E180)=0),"EBI not listed on EBIs tab",IF(P180="No","Domain does not match the EBI's menu domain",IF(I180="Existing level","Stop: existing cost (supplanting)",IF(J180="Food or meals","Stop: no food from IPG funds",IF(OR(ISNUMBER(SEARCH("gift card",D180)),ISNUMBER(SEARCH("cash",D180))),"Stop: no gift cards or cash from IPG funds",IF(AND(G180="Indirect cost",C180&lt;&gt;"District-level"),"Set the line level to District-level",IF(AND(G180="Student wages",J180&lt;&gt;"Student wages for paid work experience"),"Set the supplement risk to student wages",IF(AND(G180="Student recognition (non-cash)",J180&lt;&gt;"Student recognition (non-cash)"),"Set the supplement risk to student recognition",IF(J180="","Pick a supplement risk (or None identified)",IF(AND(I180="Expanded beyond current level",K180=""),"Name what the school received before IPG",IF(AND(J180&lt;&gt;"None identified",L180&lt;&gt;"Cleared"),"Open: supplement review","OK"))))))))))))))</f>
        <v/>
      </c>
    </row>
    <row r="181">
      <c r="A181" s="7" t="n">
        <v>176</v>
      </c>
      <c r="B181" s="10" t="n"/>
      <c r="C181" s="10" t="n"/>
      <c r="D181" s="10" t="n"/>
      <c r="E181" s="10" t="n"/>
      <c r="F181" s="10" t="n"/>
      <c r="G181" s="10" t="n"/>
      <c r="H181" s="11" t="n"/>
      <c r="I181" s="10" t="n"/>
      <c r="J181" s="10" t="n"/>
      <c r="K181" s="10" t="n"/>
      <c r="L181" s="10" t="n"/>
      <c r="M181" s="10" t="n"/>
      <c r="N181" s="12">
        <f>IF(OR(E181="",LEFT(E181,4)="None"),"",IFERROR(INDEX('EBI Reference'!$A$6:$A$47,MATCH(E181,'EBI Reference'!$C$6:$C$47,0)),""))</f>
        <v/>
      </c>
      <c r="O181" s="12">
        <f>IF(OR(B181="",F181=""),"",IF(IFERROR(INDEX(Schools!$D$6:$F$15,MATCH(B181,Schools!$B$6:$B$15,0),MATCH(F181,Lists!$A$2:$A$4,0)),"No")="Yes","Yes","No"))</f>
        <v/>
      </c>
      <c r="P181" s="12">
        <f>IF(OR(N181="",F181=""),"n/a",IF(ISNUMBER(SEARCH(INDEX(Lists!$B$2:$B$4,MATCH(F181,Lists!$A$2:$A$4,0)),IFERROR(INDEX('EBI Reference'!$D$6:$D$47,MATCH(N181,'EBI Reference'!$A$6:$A$47,0)),""))),"Yes","No"))</f>
        <v/>
      </c>
      <c r="Q181" s="12">
        <f>IF(COUNTA(B181:M181)=0,"",IF(OR(B181="",C181="",D181="",F181="",H181="",I181=""),"Complete this line",IF(O181="No","Domain not selected for this school",IF(AND(E181&lt;&gt;"",LEFT(E181,4)&lt;&gt;"None",COUNTIFS(EBIs!$B$6:$B$45,B181,EBIs!$C$6:$C$45,E181)=0),"EBI not listed on EBIs tab",IF(P181="No","Domain does not match the EBI's menu domain",IF(I181="Existing level","Stop: existing cost (supplanting)",IF(J181="Food or meals","Stop: no food from IPG funds",IF(OR(ISNUMBER(SEARCH("gift card",D181)),ISNUMBER(SEARCH("cash",D181))),"Stop: no gift cards or cash from IPG funds",IF(AND(G181="Indirect cost",C181&lt;&gt;"District-level"),"Set the line level to District-level",IF(AND(G181="Student wages",J181&lt;&gt;"Student wages for paid work experience"),"Set the supplement risk to student wages",IF(AND(G181="Student recognition (non-cash)",J181&lt;&gt;"Student recognition (non-cash)"),"Set the supplement risk to student recognition",IF(J181="","Pick a supplement risk (or None identified)",IF(AND(I181="Expanded beyond current level",K181=""),"Name what the school received before IPG",IF(AND(J181&lt;&gt;"None identified",L181&lt;&gt;"Cleared"),"Open: supplement review","OK"))))))))))))))</f>
        <v/>
      </c>
    </row>
    <row r="182">
      <c r="A182" s="7" t="n">
        <v>177</v>
      </c>
      <c r="B182" s="10" t="n"/>
      <c r="C182" s="10" t="n"/>
      <c r="D182" s="10" t="n"/>
      <c r="E182" s="10" t="n"/>
      <c r="F182" s="10" t="n"/>
      <c r="G182" s="10" t="n"/>
      <c r="H182" s="11" t="n"/>
      <c r="I182" s="10" t="n"/>
      <c r="J182" s="10" t="n"/>
      <c r="K182" s="10" t="n"/>
      <c r="L182" s="10" t="n"/>
      <c r="M182" s="10" t="n"/>
      <c r="N182" s="12">
        <f>IF(OR(E182="",LEFT(E182,4)="None"),"",IFERROR(INDEX('EBI Reference'!$A$6:$A$47,MATCH(E182,'EBI Reference'!$C$6:$C$47,0)),""))</f>
        <v/>
      </c>
      <c r="O182" s="12">
        <f>IF(OR(B182="",F182=""),"",IF(IFERROR(INDEX(Schools!$D$6:$F$15,MATCH(B182,Schools!$B$6:$B$15,0),MATCH(F182,Lists!$A$2:$A$4,0)),"No")="Yes","Yes","No"))</f>
        <v/>
      </c>
      <c r="P182" s="12">
        <f>IF(OR(N182="",F182=""),"n/a",IF(ISNUMBER(SEARCH(INDEX(Lists!$B$2:$B$4,MATCH(F182,Lists!$A$2:$A$4,0)),IFERROR(INDEX('EBI Reference'!$D$6:$D$47,MATCH(N182,'EBI Reference'!$A$6:$A$47,0)),""))),"Yes","No"))</f>
        <v/>
      </c>
      <c r="Q182" s="12">
        <f>IF(COUNTA(B182:M182)=0,"",IF(OR(B182="",C182="",D182="",F182="",H182="",I182=""),"Complete this line",IF(O182="No","Domain not selected for this school",IF(AND(E182&lt;&gt;"",LEFT(E182,4)&lt;&gt;"None",COUNTIFS(EBIs!$B$6:$B$45,B182,EBIs!$C$6:$C$45,E182)=0),"EBI not listed on EBIs tab",IF(P182="No","Domain does not match the EBI's menu domain",IF(I182="Existing level","Stop: existing cost (supplanting)",IF(J182="Food or meals","Stop: no food from IPG funds",IF(OR(ISNUMBER(SEARCH("gift card",D182)),ISNUMBER(SEARCH("cash",D182))),"Stop: no gift cards or cash from IPG funds",IF(AND(G182="Indirect cost",C182&lt;&gt;"District-level"),"Set the line level to District-level",IF(AND(G182="Student wages",J182&lt;&gt;"Student wages for paid work experience"),"Set the supplement risk to student wages",IF(AND(G182="Student recognition (non-cash)",J182&lt;&gt;"Student recognition (non-cash)"),"Set the supplement risk to student recognition",IF(J182="","Pick a supplement risk (or None identified)",IF(AND(I182="Expanded beyond current level",K182=""),"Name what the school received before IPG",IF(AND(J182&lt;&gt;"None identified",L182&lt;&gt;"Cleared"),"Open: supplement review","OK"))))))))))))))</f>
        <v/>
      </c>
    </row>
    <row r="183">
      <c r="A183" s="7" t="n">
        <v>178</v>
      </c>
      <c r="B183" s="10" t="n"/>
      <c r="C183" s="10" t="n"/>
      <c r="D183" s="10" t="n"/>
      <c r="E183" s="10" t="n"/>
      <c r="F183" s="10" t="n"/>
      <c r="G183" s="10" t="n"/>
      <c r="H183" s="11" t="n"/>
      <c r="I183" s="10" t="n"/>
      <c r="J183" s="10" t="n"/>
      <c r="K183" s="10" t="n"/>
      <c r="L183" s="10" t="n"/>
      <c r="M183" s="10" t="n"/>
      <c r="N183" s="12">
        <f>IF(OR(E183="",LEFT(E183,4)="None"),"",IFERROR(INDEX('EBI Reference'!$A$6:$A$47,MATCH(E183,'EBI Reference'!$C$6:$C$47,0)),""))</f>
        <v/>
      </c>
      <c r="O183" s="12">
        <f>IF(OR(B183="",F183=""),"",IF(IFERROR(INDEX(Schools!$D$6:$F$15,MATCH(B183,Schools!$B$6:$B$15,0),MATCH(F183,Lists!$A$2:$A$4,0)),"No")="Yes","Yes","No"))</f>
        <v/>
      </c>
      <c r="P183" s="12">
        <f>IF(OR(N183="",F183=""),"n/a",IF(ISNUMBER(SEARCH(INDEX(Lists!$B$2:$B$4,MATCH(F183,Lists!$A$2:$A$4,0)),IFERROR(INDEX('EBI Reference'!$D$6:$D$47,MATCH(N183,'EBI Reference'!$A$6:$A$47,0)),""))),"Yes","No"))</f>
        <v/>
      </c>
      <c r="Q183" s="12">
        <f>IF(COUNTA(B183:M183)=0,"",IF(OR(B183="",C183="",D183="",F183="",H183="",I183=""),"Complete this line",IF(O183="No","Domain not selected for this school",IF(AND(E183&lt;&gt;"",LEFT(E183,4)&lt;&gt;"None",COUNTIFS(EBIs!$B$6:$B$45,B183,EBIs!$C$6:$C$45,E183)=0),"EBI not listed on EBIs tab",IF(P183="No","Domain does not match the EBI's menu domain",IF(I183="Existing level","Stop: existing cost (supplanting)",IF(J183="Food or meals","Stop: no food from IPG funds",IF(OR(ISNUMBER(SEARCH("gift card",D183)),ISNUMBER(SEARCH("cash",D183))),"Stop: no gift cards or cash from IPG funds",IF(AND(G183="Indirect cost",C183&lt;&gt;"District-level"),"Set the line level to District-level",IF(AND(G183="Student wages",J183&lt;&gt;"Student wages for paid work experience"),"Set the supplement risk to student wages",IF(AND(G183="Student recognition (non-cash)",J183&lt;&gt;"Student recognition (non-cash)"),"Set the supplement risk to student recognition",IF(J183="","Pick a supplement risk (or None identified)",IF(AND(I183="Expanded beyond current level",K183=""),"Name what the school received before IPG",IF(AND(J183&lt;&gt;"None identified",L183&lt;&gt;"Cleared"),"Open: supplement review","OK"))))))))))))))</f>
        <v/>
      </c>
    </row>
    <row r="184">
      <c r="A184" s="7" t="n">
        <v>179</v>
      </c>
      <c r="B184" s="10" t="n"/>
      <c r="C184" s="10" t="n"/>
      <c r="D184" s="10" t="n"/>
      <c r="E184" s="10" t="n"/>
      <c r="F184" s="10" t="n"/>
      <c r="G184" s="10" t="n"/>
      <c r="H184" s="11" t="n"/>
      <c r="I184" s="10" t="n"/>
      <c r="J184" s="10" t="n"/>
      <c r="K184" s="10" t="n"/>
      <c r="L184" s="10" t="n"/>
      <c r="M184" s="10" t="n"/>
      <c r="N184" s="12">
        <f>IF(OR(E184="",LEFT(E184,4)="None"),"",IFERROR(INDEX('EBI Reference'!$A$6:$A$47,MATCH(E184,'EBI Reference'!$C$6:$C$47,0)),""))</f>
        <v/>
      </c>
      <c r="O184" s="12">
        <f>IF(OR(B184="",F184=""),"",IF(IFERROR(INDEX(Schools!$D$6:$F$15,MATCH(B184,Schools!$B$6:$B$15,0),MATCH(F184,Lists!$A$2:$A$4,0)),"No")="Yes","Yes","No"))</f>
        <v/>
      </c>
      <c r="P184" s="12">
        <f>IF(OR(N184="",F184=""),"n/a",IF(ISNUMBER(SEARCH(INDEX(Lists!$B$2:$B$4,MATCH(F184,Lists!$A$2:$A$4,0)),IFERROR(INDEX('EBI Reference'!$D$6:$D$47,MATCH(N184,'EBI Reference'!$A$6:$A$47,0)),""))),"Yes","No"))</f>
        <v/>
      </c>
      <c r="Q184" s="12">
        <f>IF(COUNTA(B184:M184)=0,"",IF(OR(B184="",C184="",D184="",F184="",H184="",I184=""),"Complete this line",IF(O184="No","Domain not selected for this school",IF(AND(E184&lt;&gt;"",LEFT(E184,4)&lt;&gt;"None",COUNTIFS(EBIs!$B$6:$B$45,B184,EBIs!$C$6:$C$45,E184)=0),"EBI not listed on EBIs tab",IF(P184="No","Domain does not match the EBI's menu domain",IF(I184="Existing level","Stop: existing cost (supplanting)",IF(J184="Food or meals","Stop: no food from IPG funds",IF(OR(ISNUMBER(SEARCH("gift card",D184)),ISNUMBER(SEARCH("cash",D184))),"Stop: no gift cards or cash from IPG funds",IF(AND(G184="Indirect cost",C184&lt;&gt;"District-level"),"Set the line level to District-level",IF(AND(G184="Student wages",J184&lt;&gt;"Student wages for paid work experience"),"Set the supplement risk to student wages",IF(AND(G184="Student recognition (non-cash)",J184&lt;&gt;"Student recognition (non-cash)"),"Set the supplement risk to student recognition",IF(J184="","Pick a supplement risk (or None identified)",IF(AND(I184="Expanded beyond current level",K184=""),"Name what the school received before IPG",IF(AND(J184&lt;&gt;"None identified",L184&lt;&gt;"Cleared"),"Open: supplement review","OK"))))))))))))))</f>
        <v/>
      </c>
    </row>
    <row r="185">
      <c r="A185" s="7" t="n">
        <v>180</v>
      </c>
      <c r="B185" s="10" t="n"/>
      <c r="C185" s="10" t="n"/>
      <c r="D185" s="10" t="n"/>
      <c r="E185" s="10" t="n"/>
      <c r="F185" s="10" t="n"/>
      <c r="G185" s="10" t="n"/>
      <c r="H185" s="11" t="n"/>
      <c r="I185" s="10" t="n"/>
      <c r="J185" s="10" t="n"/>
      <c r="K185" s="10" t="n"/>
      <c r="L185" s="10" t="n"/>
      <c r="M185" s="10" t="n"/>
      <c r="N185" s="12">
        <f>IF(OR(E185="",LEFT(E185,4)="None"),"",IFERROR(INDEX('EBI Reference'!$A$6:$A$47,MATCH(E185,'EBI Reference'!$C$6:$C$47,0)),""))</f>
        <v/>
      </c>
      <c r="O185" s="12">
        <f>IF(OR(B185="",F185=""),"",IF(IFERROR(INDEX(Schools!$D$6:$F$15,MATCH(B185,Schools!$B$6:$B$15,0),MATCH(F185,Lists!$A$2:$A$4,0)),"No")="Yes","Yes","No"))</f>
        <v/>
      </c>
      <c r="P185" s="12">
        <f>IF(OR(N185="",F185=""),"n/a",IF(ISNUMBER(SEARCH(INDEX(Lists!$B$2:$B$4,MATCH(F185,Lists!$A$2:$A$4,0)),IFERROR(INDEX('EBI Reference'!$D$6:$D$47,MATCH(N185,'EBI Reference'!$A$6:$A$47,0)),""))),"Yes","No"))</f>
        <v/>
      </c>
      <c r="Q185" s="12">
        <f>IF(COUNTA(B185:M185)=0,"",IF(OR(B185="",C185="",D185="",F185="",H185="",I185=""),"Complete this line",IF(O185="No","Domain not selected for this school",IF(AND(E185&lt;&gt;"",LEFT(E185,4)&lt;&gt;"None",COUNTIFS(EBIs!$B$6:$B$45,B185,EBIs!$C$6:$C$45,E185)=0),"EBI not listed on EBIs tab",IF(P185="No","Domain does not match the EBI's menu domain",IF(I185="Existing level","Stop: existing cost (supplanting)",IF(J185="Food or meals","Stop: no food from IPG funds",IF(OR(ISNUMBER(SEARCH("gift card",D185)),ISNUMBER(SEARCH("cash",D185))),"Stop: no gift cards or cash from IPG funds",IF(AND(G185="Indirect cost",C185&lt;&gt;"District-level"),"Set the line level to District-level",IF(AND(G185="Student wages",J185&lt;&gt;"Student wages for paid work experience"),"Set the supplement risk to student wages",IF(AND(G185="Student recognition (non-cash)",J185&lt;&gt;"Student recognition (non-cash)"),"Set the supplement risk to student recognition",IF(J185="","Pick a supplement risk (or None identified)",IF(AND(I185="Expanded beyond current level",K185=""),"Name what the school received before IPG",IF(AND(J185&lt;&gt;"None identified",L185&lt;&gt;"Cleared"),"Open: supplement review","OK"))))))))))))))</f>
        <v/>
      </c>
    </row>
    <row r="186">
      <c r="A186" s="7" t="n">
        <v>181</v>
      </c>
      <c r="B186" s="10" t="n"/>
      <c r="C186" s="10" t="n"/>
      <c r="D186" s="10" t="n"/>
      <c r="E186" s="10" t="n"/>
      <c r="F186" s="10" t="n"/>
      <c r="G186" s="10" t="n"/>
      <c r="H186" s="11" t="n"/>
      <c r="I186" s="10" t="n"/>
      <c r="J186" s="10" t="n"/>
      <c r="K186" s="10" t="n"/>
      <c r="L186" s="10" t="n"/>
      <c r="M186" s="10" t="n"/>
      <c r="N186" s="12">
        <f>IF(OR(E186="",LEFT(E186,4)="None"),"",IFERROR(INDEX('EBI Reference'!$A$6:$A$47,MATCH(E186,'EBI Reference'!$C$6:$C$47,0)),""))</f>
        <v/>
      </c>
      <c r="O186" s="12">
        <f>IF(OR(B186="",F186=""),"",IF(IFERROR(INDEX(Schools!$D$6:$F$15,MATCH(B186,Schools!$B$6:$B$15,0),MATCH(F186,Lists!$A$2:$A$4,0)),"No")="Yes","Yes","No"))</f>
        <v/>
      </c>
      <c r="P186" s="12">
        <f>IF(OR(N186="",F186=""),"n/a",IF(ISNUMBER(SEARCH(INDEX(Lists!$B$2:$B$4,MATCH(F186,Lists!$A$2:$A$4,0)),IFERROR(INDEX('EBI Reference'!$D$6:$D$47,MATCH(N186,'EBI Reference'!$A$6:$A$47,0)),""))),"Yes","No"))</f>
        <v/>
      </c>
      <c r="Q186" s="12">
        <f>IF(COUNTA(B186:M186)=0,"",IF(OR(B186="",C186="",D186="",F186="",H186="",I186=""),"Complete this line",IF(O186="No","Domain not selected for this school",IF(AND(E186&lt;&gt;"",LEFT(E186,4)&lt;&gt;"None",COUNTIFS(EBIs!$B$6:$B$45,B186,EBIs!$C$6:$C$45,E186)=0),"EBI not listed on EBIs tab",IF(P186="No","Domain does not match the EBI's menu domain",IF(I186="Existing level","Stop: existing cost (supplanting)",IF(J186="Food or meals","Stop: no food from IPG funds",IF(OR(ISNUMBER(SEARCH("gift card",D186)),ISNUMBER(SEARCH("cash",D186))),"Stop: no gift cards or cash from IPG funds",IF(AND(G186="Indirect cost",C186&lt;&gt;"District-level"),"Set the line level to District-level",IF(AND(G186="Student wages",J186&lt;&gt;"Student wages for paid work experience"),"Set the supplement risk to student wages",IF(AND(G186="Student recognition (non-cash)",J186&lt;&gt;"Student recognition (non-cash)"),"Set the supplement risk to student recognition",IF(J186="","Pick a supplement risk (or None identified)",IF(AND(I186="Expanded beyond current level",K186=""),"Name what the school received before IPG",IF(AND(J186&lt;&gt;"None identified",L186&lt;&gt;"Cleared"),"Open: supplement review","OK"))))))))))))))</f>
        <v/>
      </c>
    </row>
    <row r="187">
      <c r="A187" s="7" t="n">
        <v>182</v>
      </c>
      <c r="B187" s="10" t="n"/>
      <c r="C187" s="10" t="n"/>
      <c r="D187" s="10" t="n"/>
      <c r="E187" s="10" t="n"/>
      <c r="F187" s="10" t="n"/>
      <c r="G187" s="10" t="n"/>
      <c r="H187" s="11" t="n"/>
      <c r="I187" s="10" t="n"/>
      <c r="J187" s="10" t="n"/>
      <c r="K187" s="10" t="n"/>
      <c r="L187" s="10" t="n"/>
      <c r="M187" s="10" t="n"/>
      <c r="N187" s="12">
        <f>IF(OR(E187="",LEFT(E187,4)="None"),"",IFERROR(INDEX('EBI Reference'!$A$6:$A$47,MATCH(E187,'EBI Reference'!$C$6:$C$47,0)),""))</f>
        <v/>
      </c>
      <c r="O187" s="12">
        <f>IF(OR(B187="",F187=""),"",IF(IFERROR(INDEX(Schools!$D$6:$F$15,MATCH(B187,Schools!$B$6:$B$15,0),MATCH(F187,Lists!$A$2:$A$4,0)),"No")="Yes","Yes","No"))</f>
        <v/>
      </c>
      <c r="P187" s="12">
        <f>IF(OR(N187="",F187=""),"n/a",IF(ISNUMBER(SEARCH(INDEX(Lists!$B$2:$B$4,MATCH(F187,Lists!$A$2:$A$4,0)),IFERROR(INDEX('EBI Reference'!$D$6:$D$47,MATCH(N187,'EBI Reference'!$A$6:$A$47,0)),""))),"Yes","No"))</f>
        <v/>
      </c>
      <c r="Q187" s="12">
        <f>IF(COUNTA(B187:M187)=0,"",IF(OR(B187="",C187="",D187="",F187="",H187="",I187=""),"Complete this line",IF(O187="No","Domain not selected for this school",IF(AND(E187&lt;&gt;"",LEFT(E187,4)&lt;&gt;"None",COUNTIFS(EBIs!$B$6:$B$45,B187,EBIs!$C$6:$C$45,E187)=0),"EBI not listed on EBIs tab",IF(P187="No","Domain does not match the EBI's menu domain",IF(I187="Existing level","Stop: existing cost (supplanting)",IF(J187="Food or meals","Stop: no food from IPG funds",IF(OR(ISNUMBER(SEARCH("gift card",D187)),ISNUMBER(SEARCH("cash",D187))),"Stop: no gift cards or cash from IPG funds",IF(AND(G187="Indirect cost",C187&lt;&gt;"District-level"),"Set the line level to District-level",IF(AND(G187="Student wages",J187&lt;&gt;"Student wages for paid work experience"),"Set the supplement risk to student wages",IF(AND(G187="Student recognition (non-cash)",J187&lt;&gt;"Student recognition (non-cash)"),"Set the supplement risk to student recognition",IF(J187="","Pick a supplement risk (or None identified)",IF(AND(I187="Expanded beyond current level",K187=""),"Name what the school received before IPG",IF(AND(J187&lt;&gt;"None identified",L187&lt;&gt;"Cleared"),"Open: supplement review","OK"))))))))))))))</f>
        <v/>
      </c>
    </row>
    <row r="188">
      <c r="A188" s="7" t="n">
        <v>183</v>
      </c>
      <c r="B188" s="10" t="n"/>
      <c r="C188" s="10" t="n"/>
      <c r="D188" s="10" t="n"/>
      <c r="E188" s="10" t="n"/>
      <c r="F188" s="10" t="n"/>
      <c r="G188" s="10" t="n"/>
      <c r="H188" s="11" t="n"/>
      <c r="I188" s="10" t="n"/>
      <c r="J188" s="10" t="n"/>
      <c r="K188" s="10" t="n"/>
      <c r="L188" s="10" t="n"/>
      <c r="M188" s="10" t="n"/>
      <c r="N188" s="12">
        <f>IF(OR(E188="",LEFT(E188,4)="None"),"",IFERROR(INDEX('EBI Reference'!$A$6:$A$47,MATCH(E188,'EBI Reference'!$C$6:$C$47,0)),""))</f>
        <v/>
      </c>
      <c r="O188" s="12">
        <f>IF(OR(B188="",F188=""),"",IF(IFERROR(INDEX(Schools!$D$6:$F$15,MATCH(B188,Schools!$B$6:$B$15,0),MATCH(F188,Lists!$A$2:$A$4,0)),"No")="Yes","Yes","No"))</f>
        <v/>
      </c>
      <c r="P188" s="12">
        <f>IF(OR(N188="",F188=""),"n/a",IF(ISNUMBER(SEARCH(INDEX(Lists!$B$2:$B$4,MATCH(F188,Lists!$A$2:$A$4,0)),IFERROR(INDEX('EBI Reference'!$D$6:$D$47,MATCH(N188,'EBI Reference'!$A$6:$A$47,0)),""))),"Yes","No"))</f>
        <v/>
      </c>
      <c r="Q188" s="12">
        <f>IF(COUNTA(B188:M188)=0,"",IF(OR(B188="",C188="",D188="",F188="",H188="",I188=""),"Complete this line",IF(O188="No","Domain not selected for this school",IF(AND(E188&lt;&gt;"",LEFT(E188,4)&lt;&gt;"None",COUNTIFS(EBIs!$B$6:$B$45,B188,EBIs!$C$6:$C$45,E188)=0),"EBI not listed on EBIs tab",IF(P188="No","Domain does not match the EBI's menu domain",IF(I188="Existing level","Stop: existing cost (supplanting)",IF(J188="Food or meals","Stop: no food from IPG funds",IF(OR(ISNUMBER(SEARCH("gift card",D188)),ISNUMBER(SEARCH("cash",D188))),"Stop: no gift cards or cash from IPG funds",IF(AND(G188="Indirect cost",C188&lt;&gt;"District-level"),"Set the line level to District-level",IF(AND(G188="Student wages",J188&lt;&gt;"Student wages for paid work experience"),"Set the supplement risk to student wages",IF(AND(G188="Student recognition (non-cash)",J188&lt;&gt;"Student recognition (non-cash)"),"Set the supplement risk to student recognition",IF(J188="","Pick a supplement risk (or None identified)",IF(AND(I188="Expanded beyond current level",K188=""),"Name what the school received before IPG",IF(AND(J188&lt;&gt;"None identified",L188&lt;&gt;"Cleared"),"Open: supplement review","OK"))))))))))))))</f>
        <v/>
      </c>
    </row>
    <row r="189">
      <c r="A189" s="7" t="n">
        <v>184</v>
      </c>
      <c r="B189" s="10" t="n"/>
      <c r="C189" s="10" t="n"/>
      <c r="D189" s="10" t="n"/>
      <c r="E189" s="10" t="n"/>
      <c r="F189" s="10" t="n"/>
      <c r="G189" s="10" t="n"/>
      <c r="H189" s="11" t="n"/>
      <c r="I189" s="10" t="n"/>
      <c r="J189" s="10" t="n"/>
      <c r="K189" s="10" t="n"/>
      <c r="L189" s="10" t="n"/>
      <c r="M189" s="10" t="n"/>
      <c r="N189" s="12">
        <f>IF(OR(E189="",LEFT(E189,4)="None"),"",IFERROR(INDEX('EBI Reference'!$A$6:$A$47,MATCH(E189,'EBI Reference'!$C$6:$C$47,0)),""))</f>
        <v/>
      </c>
      <c r="O189" s="12">
        <f>IF(OR(B189="",F189=""),"",IF(IFERROR(INDEX(Schools!$D$6:$F$15,MATCH(B189,Schools!$B$6:$B$15,0),MATCH(F189,Lists!$A$2:$A$4,0)),"No")="Yes","Yes","No"))</f>
        <v/>
      </c>
      <c r="P189" s="12">
        <f>IF(OR(N189="",F189=""),"n/a",IF(ISNUMBER(SEARCH(INDEX(Lists!$B$2:$B$4,MATCH(F189,Lists!$A$2:$A$4,0)),IFERROR(INDEX('EBI Reference'!$D$6:$D$47,MATCH(N189,'EBI Reference'!$A$6:$A$47,0)),""))),"Yes","No"))</f>
        <v/>
      </c>
      <c r="Q189" s="12">
        <f>IF(COUNTA(B189:M189)=0,"",IF(OR(B189="",C189="",D189="",F189="",H189="",I189=""),"Complete this line",IF(O189="No","Domain not selected for this school",IF(AND(E189&lt;&gt;"",LEFT(E189,4)&lt;&gt;"None",COUNTIFS(EBIs!$B$6:$B$45,B189,EBIs!$C$6:$C$45,E189)=0),"EBI not listed on EBIs tab",IF(P189="No","Domain does not match the EBI's menu domain",IF(I189="Existing level","Stop: existing cost (supplanting)",IF(J189="Food or meals","Stop: no food from IPG funds",IF(OR(ISNUMBER(SEARCH("gift card",D189)),ISNUMBER(SEARCH("cash",D189))),"Stop: no gift cards or cash from IPG funds",IF(AND(G189="Indirect cost",C189&lt;&gt;"District-level"),"Set the line level to District-level",IF(AND(G189="Student wages",J189&lt;&gt;"Student wages for paid work experience"),"Set the supplement risk to student wages",IF(AND(G189="Student recognition (non-cash)",J189&lt;&gt;"Student recognition (non-cash)"),"Set the supplement risk to student recognition",IF(J189="","Pick a supplement risk (or None identified)",IF(AND(I189="Expanded beyond current level",K189=""),"Name what the school received before IPG",IF(AND(J189&lt;&gt;"None identified",L189&lt;&gt;"Cleared"),"Open: supplement review","OK"))))))))))))))</f>
        <v/>
      </c>
    </row>
    <row r="190">
      <c r="A190" s="7" t="n">
        <v>185</v>
      </c>
      <c r="B190" s="10" t="n"/>
      <c r="C190" s="10" t="n"/>
      <c r="D190" s="10" t="n"/>
      <c r="E190" s="10" t="n"/>
      <c r="F190" s="10" t="n"/>
      <c r="G190" s="10" t="n"/>
      <c r="H190" s="11" t="n"/>
      <c r="I190" s="10" t="n"/>
      <c r="J190" s="10" t="n"/>
      <c r="K190" s="10" t="n"/>
      <c r="L190" s="10" t="n"/>
      <c r="M190" s="10" t="n"/>
      <c r="N190" s="12">
        <f>IF(OR(E190="",LEFT(E190,4)="None"),"",IFERROR(INDEX('EBI Reference'!$A$6:$A$47,MATCH(E190,'EBI Reference'!$C$6:$C$47,0)),""))</f>
        <v/>
      </c>
      <c r="O190" s="12">
        <f>IF(OR(B190="",F190=""),"",IF(IFERROR(INDEX(Schools!$D$6:$F$15,MATCH(B190,Schools!$B$6:$B$15,0),MATCH(F190,Lists!$A$2:$A$4,0)),"No")="Yes","Yes","No"))</f>
        <v/>
      </c>
      <c r="P190" s="12">
        <f>IF(OR(N190="",F190=""),"n/a",IF(ISNUMBER(SEARCH(INDEX(Lists!$B$2:$B$4,MATCH(F190,Lists!$A$2:$A$4,0)),IFERROR(INDEX('EBI Reference'!$D$6:$D$47,MATCH(N190,'EBI Reference'!$A$6:$A$47,0)),""))),"Yes","No"))</f>
        <v/>
      </c>
      <c r="Q190" s="12">
        <f>IF(COUNTA(B190:M190)=0,"",IF(OR(B190="",C190="",D190="",F190="",H190="",I190=""),"Complete this line",IF(O190="No","Domain not selected for this school",IF(AND(E190&lt;&gt;"",LEFT(E190,4)&lt;&gt;"None",COUNTIFS(EBIs!$B$6:$B$45,B190,EBIs!$C$6:$C$45,E190)=0),"EBI not listed on EBIs tab",IF(P190="No","Domain does not match the EBI's menu domain",IF(I190="Existing level","Stop: existing cost (supplanting)",IF(J190="Food or meals","Stop: no food from IPG funds",IF(OR(ISNUMBER(SEARCH("gift card",D190)),ISNUMBER(SEARCH("cash",D190))),"Stop: no gift cards or cash from IPG funds",IF(AND(G190="Indirect cost",C190&lt;&gt;"District-level"),"Set the line level to District-level",IF(AND(G190="Student wages",J190&lt;&gt;"Student wages for paid work experience"),"Set the supplement risk to student wages",IF(AND(G190="Student recognition (non-cash)",J190&lt;&gt;"Student recognition (non-cash)"),"Set the supplement risk to student recognition",IF(J190="","Pick a supplement risk (or None identified)",IF(AND(I190="Expanded beyond current level",K190=""),"Name what the school received before IPG",IF(AND(J190&lt;&gt;"None identified",L190&lt;&gt;"Cleared"),"Open: supplement review","OK"))))))))))))))</f>
        <v/>
      </c>
    </row>
    <row r="191">
      <c r="A191" s="7" t="n">
        <v>186</v>
      </c>
      <c r="B191" s="10" t="n"/>
      <c r="C191" s="10" t="n"/>
      <c r="D191" s="10" t="n"/>
      <c r="E191" s="10" t="n"/>
      <c r="F191" s="10" t="n"/>
      <c r="G191" s="10" t="n"/>
      <c r="H191" s="11" t="n"/>
      <c r="I191" s="10" t="n"/>
      <c r="J191" s="10" t="n"/>
      <c r="K191" s="10" t="n"/>
      <c r="L191" s="10" t="n"/>
      <c r="M191" s="10" t="n"/>
      <c r="N191" s="12">
        <f>IF(OR(E191="",LEFT(E191,4)="None"),"",IFERROR(INDEX('EBI Reference'!$A$6:$A$47,MATCH(E191,'EBI Reference'!$C$6:$C$47,0)),""))</f>
        <v/>
      </c>
      <c r="O191" s="12">
        <f>IF(OR(B191="",F191=""),"",IF(IFERROR(INDEX(Schools!$D$6:$F$15,MATCH(B191,Schools!$B$6:$B$15,0),MATCH(F191,Lists!$A$2:$A$4,0)),"No")="Yes","Yes","No"))</f>
        <v/>
      </c>
      <c r="P191" s="12">
        <f>IF(OR(N191="",F191=""),"n/a",IF(ISNUMBER(SEARCH(INDEX(Lists!$B$2:$B$4,MATCH(F191,Lists!$A$2:$A$4,0)),IFERROR(INDEX('EBI Reference'!$D$6:$D$47,MATCH(N191,'EBI Reference'!$A$6:$A$47,0)),""))),"Yes","No"))</f>
        <v/>
      </c>
      <c r="Q191" s="12">
        <f>IF(COUNTA(B191:M191)=0,"",IF(OR(B191="",C191="",D191="",F191="",H191="",I191=""),"Complete this line",IF(O191="No","Domain not selected for this school",IF(AND(E191&lt;&gt;"",LEFT(E191,4)&lt;&gt;"None",COUNTIFS(EBIs!$B$6:$B$45,B191,EBIs!$C$6:$C$45,E191)=0),"EBI not listed on EBIs tab",IF(P191="No","Domain does not match the EBI's menu domain",IF(I191="Existing level","Stop: existing cost (supplanting)",IF(J191="Food or meals","Stop: no food from IPG funds",IF(OR(ISNUMBER(SEARCH("gift card",D191)),ISNUMBER(SEARCH("cash",D191))),"Stop: no gift cards or cash from IPG funds",IF(AND(G191="Indirect cost",C191&lt;&gt;"District-level"),"Set the line level to District-level",IF(AND(G191="Student wages",J191&lt;&gt;"Student wages for paid work experience"),"Set the supplement risk to student wages",IF(AND(G191="Student recognition (non-cash)",J191&lt;&gt;"Student recognition (non-cash)"),"Set the supplement risk to student recognition",IF(J191="","Pick a supplement risk (or None identified)",IF(AND(I191="Expanded beyond current level",K191=""),"Name what the school received before IPG",IF(AND(J191&lt;&gt;"None identified",L191&lt;&gt;"Cleared"),"Open: supplement review","OK"))))))))))))))</f>
        <v/>
      </c>
    </row>
    <row r="192">
      <c r="A192" s="7" t="n">
        <v>187</v>
      </c>
      <c r="B192" s="10" t="n"/>
      <c r="C192" s="10" t="n"/>
      <c r="D192" s="10" t="n"/>
      <c r="E192" s="10" t="n"/>
      <c r="F192" s="10" t="n"/>
      <c r="G192" s="10" t="n"/>
      <c r="H192" s="11" t="n"/>
      <c r="I192" s="10" t="n"/>
      <c r="J192" s="10" t="n"/>
      <c r="K192" s="10" t="n"/>
      <c r="L192" s="10" t="n"/>
      <c r="M192" s="10" t="n"/>
      <c r="N192" s="12">
        <f>IF(OR(E192="",LEFT(E192,4)="None"),"",IFERROR(INDEX('EBI Reference'!$A$6:$A$47,MATCH(E192,'EBI Reference'!$C$6:$C$47,0)),""))</f>
        <v/>
      </c>
      <c r="O192" s="12">
        <f>IF(OR(B192="",F192=""),"",IF(IFERROR(INDEX(Schools!$D$6:$F$15,MATCH(B192,Schools!$B$6:$B$15,0),MATCH(F192,Lists!$A$2:$A$4,0)),"No")="Yes","Yes","No"))</f>
        <v/>
      </c>
      <c r="P192" s="12">
        <f>IF(OR(N192="",F192=""),"n/a",IF(ISNUMBER(SEARCH(INDEX(Lists!$B$2:$B$4,MATCH(F192,Lists!$A$2:$A$4,0)),IFERROR(INDEX('EBI Reference'!$D$6:$D$47,MATCH(N192,'EBI Reference'!$A$6:$A$47,0)),""))),"Yes","No"))</f>
        <v/>
      </c>
      <c r="Q192" s="12">
        <f>IF(COUNTA(B192:M192)=0,"",IF(OR(B192="",C192="",D192="",F192="",H192="",I192=""),"Complete this line",IF(O192="No","Domain not selected for this school",IF(AND(E192&lt;&gt;"",LEFT(E192,4)&lt;&gt;"None",COUNTIFS(EBIs!$B$6:$B$45,B192,EBIs!$C$6:$C$45,E192)=0),"EBI not listed on EBIs tab",IF(P192="No","Domain does not match the EBI's menu domain",IF(I192="Existing level","Stop: existing cost (supplanting)",IF(J192="Food or meals","Stop: no food from IPG funds",IF(OR(ISNUMBER(SEARCH("gift card",D192)),ISNUMBER(SEARCH("cash",D192))),"Stop: no gift cards or cash from IPG funds",IF(AND(G192="Indirect cost",C192&lt;&gt;"District-level"),"Set the line level to District-level",IF(AND(G192="Student wages",J192&lt;&gt;"Student wages for paid work experience"),"Set the supplement risk to student wages",IF(AND(G192="Student recognition (non-cash)",J192&lt;&gt;"Student recognition (non-cash)"),"Set the supplement risk to student recognition",IF(J192="","Pick a supplement risk (or None identified)",IF(AND(I192="Expanded beyond current level",K192=""),"Name what the school received before IPG",IF(AND(J192&lt;&gt;"None identified",L192&lt;&gt;"Cleared"),"Open: supplement review","OK"))))))))))))))</f>
        <v/>
      </c>
    </row>
    <row r="193">
      <c r="A193" s="7" t="n">
        <v>188</v>
      </c>
      <c r="B193" s="10" t="n"/>
      <c r="C193" s="10" t="n"/>
      <c r="D193" s="10" t="n"/>
      <c r="E193" s="10" t="n"/>
      <c r="F193" s="10" t="n"/>
      <c r="G193" s="10" t="n"/>
      <c r="H193" s="11" t="n"/>
      <c r="I193" s="10" t="n"/>
      <c r="J193" s="10" t="n"/>
      <c r="K193" s="10" t="n"/>
      <c r="L193" s="10" t="n"/>
      <c r="M193" s="10" t="n"/>
      <c r="N193" s="12">
        <f>IF(OR(E193="",LEFT(E193,4)="None"),"",IFERROR(INDEX('EBI Reference'!$A$6:$A$47,MATCH(E193,'EBI Reference'!$C$6:$C$47,0)),""))</f>
        <v/>
      </c>
      <c r="O193" s="12">
        <f>IF(OR(B193="",F193=""),"",IF(IFERROR(INDEX(Schools!$D$6:$F$15,MATCH(B193,Schools!$B$6:$B$15,0),MATCH(F193,Lists!$A$2:$A$4,0)),"No")="Yes","Yes","No"))</f>
        <v/>
      </c>
      <c r="P193" s="12">
        <f>IF(OR(N193="",F193=""),"n/a",IF(ISNUMBER(SEARCH(INDEX(Lists!$B$2:$B$4,MATCH(F193,Lists!$A$2:$A$4,0)),IFERROR(INDEX('EBI Reference'!$D$6:$D$47,MATCH(N193,'EBI Reference'!$A$6:$A$47,0)),""))),"Yes","No"))</f>
        <v/>
      </c>
      <c r="Q193" s="12">
        <f>IF(COUNTA(B193:M193)=0,"",IF(OR(B193="",C193="",D193="",F193="",H193="",I193=""),"Complete this line",IF(O193="No","Domain not selected for this school",IF(AND(E193&lt;&gt;"",LEFT(E193,4)&lt;&gt;"None",COUNTIFS(EBIs!$B$6:$B$45,B193,EBIs!$C$6:$C$45,E193)=0),"EBI not listed on EBIs tab",IF(P193="No","Domain does not match the EBI's menu domain",IF(I193="Existing level","Stop: existing cost (supplanting)",IF(J193="Food or meals","Stop: no food from IPG funds",IF(OR(ISNUMBER(SEARCH("gift card",D193)),ISNUMBER(SEARCH("cash",D193))),"Stop: no gift cards or cash from IPG funds",IF(AND(G193="Indirect cost",C193&lt;&gt;"District-level"),"Set the line level to District-level",IF(AND(G193="Student wages",J193&lt;&gt;"Student wages for paid work experience"),"Set the supplement risk to student wages",IF(AND(G193="Student recognition (non-cash)",J193&lt;&gt;"Student recognition (non-cash)"),"Set the supplement risk to student recognition",IF(J193="","Pick a supplement risk (or None identified)",IF(AND(I193="Expanded beyond current level",K193=""),"Name what the school received before IPG",IF(AND(J193&lt;&gt;"None identified",L193&lt;&gt;"Cleared"),"Open: supplement review","OK"))))))))))))))</f>
        <v/>
      </c>
    </row>
    <row r="194">
      <c r="A194" s="7" t="n">
        <v>189</v>
      </c>
      <c r="B194" s="10" t="n"/>
      <c r="C194" s="10" t="n"/>
      <c r="D194" s="10" t="n"/>
      <c r="E194" s="10" t="n"/>
      <c r="F194" s="10" t="n"/>
      <c r="G194" s="10" t="n"/>
      <c r="H194" s="11" t="n"/>
      <c r="I194" s="10" t="n"/>
      <c r="J194" s="10" t="n"/>
      <c r="K194" s="10" t="n"/>
      <c r="L194" s="10" t="n"/>
      <c r="M194" s="10" t="n"/>
      <c r="N194" s="12">
        <f>IF(OR(E194="",LEFT(E194,4)="None"),"",IFERROR(INDEX('EBI Reference'!$A$6:$A$47,MATCH(E194,'EBI Reference'!$C$6:$C$47,0)),""))</f>
        <v/>
      </c>
      <c r="O194" s="12">
        <f>IF(OR(B194="",F194=""),"",IF(IFERROR(INDEX(Schools!$D$6:$F$15,MATCH(B194,Schools!$B$6:$B$15,0),MATCH(F194,Lists!$A$2:$A$4,0)),"No")="Yes","Yes","No"))</f>
        <v/>
      </c>
      <c r="P194" s="12">
        <f>IF(OR(N194="",F194=""),"n/a",IF(ISNUMBER(SEARCH(INDEX(Lists!$B$2:$B$4,MATCH(F194,Lists!$A$2:$A$4,0)),IFERROR(INDEX('EBI Reference'!$D$6:$D$47,MATCH(N194,'EBI Reference'!$A$6:$A$47,0)),""))),"Yes","No"))</f>
        <v/>
      </c>
      <c r="Q194" s="12">
        <f>IF(COUNTA(B194:M194)=0,"",IF(OR(B194="",C194="",D194="",F194="",H194="",I194=""),"Complete this line",IF(O194="No","Domain not selected for this school",IF(AND(E194&lt;&gt;"",LEFT(E194,4)&lt;&gt;"None",COUNTIFS(EBIs!$B$6:$B$45,B194,EBIs!$C$6:$C$45,E194)=0),"EBI not listed on EBIs tab",IF(P194="No","Domain does not match the EBI's menu domain",IF(I194="Existing level","Stop: existing cost (supplanting)",IF(J194="Food or meals","Stop: no food from IPG funds",IF(OR(ISNUMBER(SEARCH("gift card",D194)),ISNUMBER(SEARCH("cash",D194))),"Stop: no gift cards or cash from IPG funds",IF(AND(G194="Indirect cost",C194&lt;&gt;"District-level"),"Set the line level to District-level",IF(AND(G194="Student wages",J194&lt;&gt;"Student wages for paid work experience"),"Set the supplement risk to student wages",IF(AND(G194="Student recognition (non-cash)",J194&lt;&gt;"Student recognition (non-cash)"),"Set the supplement risk to student recognition",IF(J194="","Pick a supplement risk (or None identified)",IF(AND(I194="Expanded beyond current level",K194=""),"Name what the school received before IPG",IF(AND(J194&lt;&gt;"None identified",L194&lt;&gt;"Cleared"),"Open: supplement review","OK"))))))))))))))</f>
        <v/>
      </c>
    </row>
    <row r="195">
      <c r="A195" s="7" t="n">
        <v>190</v>
      </c>
      <c r="B195" s="10" t="n"/>
      <c r="C195" s="10" t="n"/>
      <c r="D195" s="10" t="n"/>
      <c r="E195" s="10" t="n"/>
      <c r="F195" s="10" t="n"/>
      <c r="G195" s="10" t="n"/>
      <c r="H195" s="11" t="n"/>
      <c r="I195" s="10" t="n"/>
      <c r="J195" s="10" t="n"/>
      <c r="K195" s="10" t="n"/>
      <c r="L195" s="10" t="n"/>
      <c r="M195" s="10" t="n"/>
      <c r="N195" s="12">
        <f>IF(OR(E195="",LEFT(E195,4)="None"),"",IFERROR(INDEX('EBI Reference'!$A$6:$A$47,MATCH(E195,'EBI Reference'!$C$6:$C$47,0)),""))</f>
        <v/>
      </c>
      <c r="O195" s="12">
        <f>IF(OR(B195="",F195=""),"",IF(IFERROR(INDEX(Schools!$D$6:$F$15,MATCH(B195,Schools!$B$6:$B$15,0),MATCH(F195,Lists!$A$2:$A$4,0)),"No")="Yes","Yes","No"))</f>
        <v/>
      </c>
      <c r="P195" s="12">
        <f>IF(OR(N195="",F195=""),"n/a",IF(ISNUMBER(SEARCH(INDEX(Lists!$B$2:$B$4,MATCH(F195,Lists!$A$2:$A$4,0)),IFERROR(INDEX('EBI Reference'!$D$6:$D$47,MATCH(N195,'EBI Reference'!$A$6:$A$47,0)),""))),"Yes","No"))</f>
        <v/>
      </c>
      <c r="Q195" s="12">
        <f>IF(COUNTA(B195:M195)=0,"",IF(OR(B195="",C195="",D195="",F195="",H195="",I195=""),"Complete this line",IF(O195="No","Domain not selected for this school",IF(AND(E195&lt;&gt;"",LEFT(E195,4)&lt;&gt;"None",COUNTIFS(EBIs!$B$6:$B$45,B195,EBIs!$C$6:$C$45,E195)=0),"EBI not listed on EBIs tab",IF(P195="No","Domain does not match the EBI's menu domain",IF(I195="Existing level","Stop: existing cost (supplanting)",IF(J195="Food or meals","Stop: no food from IPG funds",IF(OR(ISNUMBER(SEARCH("gift card",D195)),ISNUMBER(SEARCH("cash",D195))),"Stop: no gift cards or cash from IPG funds",IF(AND(G195="Indirect cost",C195&lt;&gt;"District-level"),"Set the line level to District-level",IF(AND(G195="Student wages",J195&lt;&gt;"Student wages for paid work experience"),"Set the supplement risk to student wages",IF(AND(G195="Student recognition (non-cash)",J195&lt;&gt;"Student recognition (non-cash)"),"Set the supplement risk to student recognition",IF(J195="","Pick a supplement risk (or None identified)",IF(AND(I195="Expanded beyond current level",K195=""),"Name what the school received before IPG",IF(AND(J195&lt;&gt;"None identified",L195&lt;&gt;"Cleared"),"Open: supplement review","OK"))))))))))))))</f>
        <v/>
      </c>
    </row>
    <row r="196">
      <c r="A196" s="7" t="n">
        <v>191</v>
      </c>
      <c r="B196" s="10" t="n"/>
      <c r="C196" s="10" t="n"/>
      <c r="D196" s="10" t="n"/>
      <c r="E196" s="10" t="n"/>
      <c r="F196" s="10" t="n"/>
      <c r="G196" s="10" t="n"/>
      <c r="H196" s="11" t="n"/>
      <c r="I196" s="10" t="n"/>
      <c r="J196" s="10" t="n"/>
      <c r="K196" s="10" t="n"/>
      <c r="L196" s="10" t="n"/>
      <c r="M196" s="10" t="n"/>
      <c r="N196" s="12">
        <f>IF(OR(E196="",LEFT(E196,4)="None"),"",IFERROR(INDEX('EBI Reference'!$A$6:$A$47,MATCH(E196,'EBI Reference'!$C$6:$C$47,0)),""))</f>
        <v/>
      </c>
      <c r="O196" s="12">
        <f>IF(OR(B196="",F196=""),"",IF(IFERROR(INDEX(Schools!$D$6:$F$15,MATCH(B196,Schools!$B$6:$B$15,0),MATCH(F196,Lists!$A$2:$A$4,0)),"No")="Yes","Yes","No"))</f>
        <v/>
      </c>
      <c r="P196" s="12">
        <f>IF(OR(N196="",F196=""),"n/a",IF(ISNUMBER(SEARCH(INDEX(Lists!$B$2:$B$4,MATCH(F196,Lists!$A$2:$A$4,0)),IFERROR(INDEX('EBI Reference'!$D$6:$D$47,MATCH(N196,'EBI Reference'!$A$6:$A$47,0)),""))),"Yes","No"))</f>
        <v/>
      </c>
      <c r="Q196" s="12">
        <f>IF(COUNTA(B196:M196)=0,"",IF(OR(B196="",C196="",D196="",F196="",H196="",I196=""),"Complete this line",IF(O196="No","Domain not selected for this school",IF(AND(E196&lt;&gt;"",LEFT(E196,4)&lt;&gt;"None",COUNTIFS(EBIs!$B$6:$B$45,B196,EBIs!$C$6:$C$45,E196)=0),"EBI not listed on EBIs tab",IF(P196="No","Domain does not match the EBI's menu domain",IF(I196="Existing level","Stop: existing cost (supplanting)",IF(J196="Food or meals","Stop: no food from IPG funds",IF(OR(ISNUMBER(SEARCH("gift card",D196)),ISNUMBER(SEARCH("cash",D196))),"Stop: no gift cards or cash from IPG funds",IF(AND(G196="Indirect cost",C196&lt;&gt;"District-level"),"Set the line level to District-level",IF(AND(G196="Student wages",J196&lt;&gt;"Student wages for paid work experience"),"Set the supplement risk to student wages",IF(AND(G196="Student recognition (non-cash)",J196&lt;&gt;"Student recognition (non-cash)"),"Set the supplement risk to student recognition",IF(J196="","Pick a supplement risk (or None identified)",IF(AND(I196="Expanded beyond current level",K196=""),"Name what the school received before IPG",IF(AND(J196&lt;&gt;"None identified",L196&lt;&gt;"Cleared"),"Open: supplement review","OK"))))))))))))))</f>
        <v/>
      </c>
    </row>
    <row r="197">
      <c r="A197" s="7" t="n">
        <v>192</v>
      </c>
      <c r="B197" s="10" t="n"/>
      <c r="C197" s="10" t="n"/>
      <c r="D197" s="10" t="n"/>
      <c r="E197" s="10" t="n"/>
      <c r="F197" s="10" t="n"/>
      <c r="G197" s="10" t="n"/>
      <c r="H197" s="11" t="n"/>
      <c r="I197" s="10" t="n"/>
      <c r="J197" s="10" t="n"/>
      <c r="K197" s="10" t="n"/>
      <c r="L197" s="10" t="n"/>
      <c r="M197" s="10" t="n"/>
      <c r="N197" s="12">
        <f>IF(OR(E197="",LEFT(E197,4)="None"),"",IFERROR(INDEX('EBI Reference'!$A$6:$A$47,MATCH(E197,'EBI Reference'!$C$6:$C$47,0)),""))</f>
        <v/>
      </c>
      <c r="O197" s="12">
        <f>IF(OR(B197="",F197=""),"",IF(IFERROR(INDEX(Schools!$D$6:$F$15,MATCH(B197,Schools!$B$6:$B$15,0),MATCH(F197,Lists!$A$2:$A$4,0)),"No")="Yes","Yes","No"))</f>
        <v/>
      </c>
      <c r="P197" s="12">
        <f>IF(OR(N197="",F197=""),"n/a",IF(ISNUMBER(SEARCH(INDEX(Lists!$B$2:$B$4,MATCH(F197,Lists!$A$2:$A$4,0)),IFERROR(INDEX('EBI Reference'!$D$6:$D$47,MATCH(N197,'EBI Reference'!$A$6:$A$47,0)),""))),"Yes","No"))</f>
        <v/>
      </c>
      <c r="Q197" s="12">
        <f>IF(COUNTA(B197:M197)=0,"",IF(OR(B197="",C197="",D197="",F197="",H197="",I197=""),"Complete this line",IF(O197="No","Domain not selected for this school",IF(AND(E197&lt;&gt;"",LEFT(E197,4)&lt;&gt;"None",COUNTIFS(EBIs!$B$6:$B$45,B197,EBIs!$C$6:$C$45,E197)=0),"EBI not listed on EBIs tab",IF(P197="No","Domain does not match the EBI's menu domain",IF(I197="Existing level","Stop: existing cost (supplanting)",IF(J197="Food or meals","Stop: no food from IPG funds",IF(OR(ISNUMBER(SEARCH("gift card",D197)),ISNUMBER(SEARCH("cash",D197))),"Stop: no gift cards or cash from IPG funds",IF(AND(G197="Indirect cost",C197&lt;&gt;"District-level"),"Set the line level to District-level",IF(AND(G197="Student wages",J197&lt;&gt;"Student wages for paid work experience"),"Set the supplement risk to student wages",IF(AND(G197="Student recognition (non-cash)",J197&lt;&gt;"Student recognition (non-cash)"),"Set the supplement risk to student recognition",IF(J197="","Pick a supplement risk (or None identified)",IF(AND(I197="Expanded beyond current level",K197=""),"Name what the school received before IPG",IF(AND(J197&lt;&gt;"None identified",L197&lt;&gt;"Cleared"),"Open: supplement review","OK"))))))))))))))</f>
        <v/>
      </c>
    </row>
    <row r="198">
      <c r="A198" s="7" t="n">
        <v>193</v>
      </c>
      <c r="B198" s="10" t="n"/>
      <c r="C198" s="10" t="n"/>
      <c r="D198" s="10" t="n"/>
      <c r="E198" s="10" t="n"/>
      <c r="F198" s="10" t="n"/>
      <c r="G198" s="10" t="n"/>
      <c r="H198" s="11" t="n"/>
      <c r="I198" s="10" t="n"/>
      <c r="J198" s="10" t="n"/>
      <c r="K198" s="10" t="n"/>
      <c r="L198" s="10" t="n"/>
      <c r="M198" s="10" t="n"/>
      <c r="N198" s="12">
        <f>IF(OR(E198="",LEFT(E198,4)="None"),"",IFERROR(INDEX('EBI Reference'!$A$6:$A$47,MATCH(E198,'EBI Reference'!$C$6:$C$47,0)),""))</f>
        <v/>
      </c>
      <c r="O198" s="12">
        <f>IF(OR(B198="",F198=""),"",IF(IFERROR(INDEX(Schools!$D$6:$F$15,MATCH(B198,Schools!$B$6:$B$15,0),MATCH(F198,Lists!$A$2:$A$4,0)),"No")="Yes","Yes","No"))</f>
        <v/>
      </c>
      <c r="P198" s="12">
        <f>IF(OR(N198="",F198=""),"n/a",IF(ISNUMBER(SEARCH(INDEX(Lists!$B$2:$B$4,MATCH(F198,Lists!$A$2:$A$4,0)),IFERROR(INDEX('EBI Reference'!$D$6:$D$47,MATCH(N198,'EBI Reference'!$A$6:$A$47,0)),""))),"Yes","No"))</f>
        <v/>
      </c>
      <c r="Q198" s="12">
        <f>IF(COUNTA(B198:M198)=0,"",IF(OR(B198="",C198="",D198="",F198="",H198="",I198=""),"Complete this line",IF(O198="No","Domain not selected for this school",IF(AND(E198&lt;&gt;"",LEFT(E198,4)&lt;&gt;"None",COUNTIFS(EBIs!$B$6:$B$45,B198,EBIs!$C$6:$C$45,E198)=0),"EBI not listed on EBIs tab",IF(P198="No","Domain does not match the EBI's menu domain",IF(I198="Existing level","Stop: existing cost (supplanting)",IF(J198="Food or meals","Stop: no food from IPG funds",IF(OR(ISNUMBER(SEARCH("gift card",D198)),ISNUMBER(SEARCH("cash",D198))),"Stop: no gift cards or cash from IPG funds",IF(AND(G198="Indirect cost",C198&lt;&gt;"District-level"),"Set the line level to District-level",IF(AND(G198="Student wages",J198&lt;&gt;"Student wages for paid work experience"),"Set the supplement risk to student wages",IF(AND(G198="Student recognition (non-cash)",J198&lt;&gt;"Student recognition (non-cash)"),"Set the supplement risk to student recognition",IF(J198="","Pick a supplement risk (or None identified)",IF(AND(I198="Expanded beyond current level",K198=""),"Name what the school received before IPG",IF(AND(J198&lt;&gt;"None identified",L198&lt;&gt;"Cleared"),"Open: supplement review","OK"))))))))))))))</f>
        <v/>
      </c>
    </row>
    <row r="199">
      <c r="A199" s="7" t="n">
        <v>194</v>
      </c>
      <c r="B199" s="10" t="n"/>
      <c r="C199" s="10" t="n"/>
      <c r="D199" s="10" t="n"/>
      <c r="E199" s="10" t="n"/>
      <c r="F199" s="10" t="n"/>
      <c r="G199" s="10" t="n"/>
      <c r="H199" s="11" t="n"/>
      <c r="I199" s="10" t="n"/>
      <c r="J199" s="10" t="n"/>
      <c r="K199" s="10" t="n"/>
      <c r="L199" s="10" t="n"/>
      <c r="M199" s="10" t="n"/>
      <c r="N199" s="12">
        <f>IF(OR(E199="",LEFT(E199,4)="None"),"",IFERROR(INDEX('EBI Reference'!$A$6:$A$47,MATCH(E199,'EBI Reference'!$C$6:$C$47,0)),""))</f>
        <v/>
      </c>
      <c r="O199" s="12">
        <f>IF(OR(B199="",F199=""),"",IF(IFERROR(INDEX(Schools!$D$6:$F$15,MATCH(B199,Schools!$B$6:$B$15,0),MATCH(F199,Lists!$A$2:$A$4,0)),"No")="Yes","Yes","No"))</f>
        <v/>
      </c>
      <c r="P199" s="12">
        <f>IF(OR(N199="",F199=""),"n/a",IF(ISNUMBER(SEARCH(INDEX(Lists!$B$2:$B$4,MATCH(F199,Lists!$A$2:$A$4,0)),IFERROR(INDEX('EBI Reference'!$D$6:$D$47,MATCH(N199,'EBI Reference'!$A$6:$A$47,0)),""))),"Yes","No"))</f>
        <v/>
      </c>
      <c r="Q199" s="12">
        <f>IF(COUNTA(B199:M199)=0,"",IF(OR(B199="",C199="",D199="",F199="",H199="",I199=""),"Complete this line",IF(O199="No","Domain not selected for this school",IF(AND(E199&lt;&gt;"",LEFT(E199,4)&lt;&gt;"None",COUNTIFS(EBIs!$B$6:$B$45,B199,EBIs!$C$6:$C$45,E199)=0),"EBI not listed on EBIs tab",IF(P199="No","Domain does not match the EBI's menu domain",IF(I199="Existing level","Stop: existing cost (supplanting)",IF(J199="Food or meals","Stop: no food from IPG funds",IF(OR(ISNUMBER(SEARCH("gift card",D199)),ISNUMBER(SEARCH("cash",D199))),"Stop: no gift cards or cash from IPG funds",IF(AND(G199="Indirect cost",C199&lt;&gt;"District-level"),"Set the line level to District-level",IF(AND(G199="Student wages",J199&lt;&gt;"Student wages for paid work experience"),"Set the supplement risk to student wages",IF(AND(G199="Student recognition (non-cash)",J199&lt;&gt;"Student recognition (non-cash)"),"Set the supplement risk to student recognition",IF(J199="","Pick a supplement risk (or None identified)",IF(AND(I199="Expanded beyond current level",K199=""),"Name what the school received before IPG",IF(AND(J199&lt;&gt;"None identified",L199&lt;&gt;"Cleared"),"Open: supplement review","OK"))))))))))))))</f>
        <v/>
      </c>
    </row>
    <row r="200">
      <c r="A200" s="7" t="n">
        <v>195</v>
      </c>
      <c r="B200" s="10" t="n"/>
      <c r="C200" s="10" t="n"/>
      <c r="D200" s="10" t="n"/>
      <c r="E200" s="10" t="n"/>
      <c r="F200" s="10" t="n"/>
      <c r="G200" s="10" t="n"/>
      <c r="H200" s="11" t="n"/>
      <c r="I200" s="10" t="n"/>
      <c r="J200" s="10" t="n"/>
      <c r="K200" s="10" t="n"/>
      <c r="L200" s="10" t="n"/>
      <c r="M200" s="10" t="n"/>
      <c r="N200" s="12">
        <f>IF(OR(E200="",LEFT(E200,4)="None"),"",IFERROR(INDEX('EBI Reference'!$A$6:$A$47,MATCH(E200,'EBI Reference'!$C$6:$C$47,0)),""))</f>
        <v/>
      </c>
      <c r="O200" s="12">
        <f>IF(OR(B200="",F200=""),"",IF(IFERROR(INDEX(Schools!$D$6:$F$15,MATCH(B200,Schools!$B$6:$B$15,0),MATCH(F200,Lists!$A$2:$A$4,0)),"No")="Yes","Yes","No"))</f>
        <v/>
      </c>
      <c r="P200" s="12">
        <f>IF(OR(N200="",F200=""),"n/a",IF(ISNUMBER(SEARCH(INDEX(Lists!$B$2:$B$4,MATCH(F200,Lists!$A$2:$A$4,0)),IFERROR(INDEX('EBI Reference'!$D$6:$D$47,MATCH(N200,'EBI Reference'!$A$6:$A$47,0)),""))),"Yes","No"))</f>
        <v/>
      </c>
      <c r="Q200" s="12">
        <f>IF(COUNTA(B200:M200)=0,"",IF(OR(B200="",C200="",D200="",F200="",H200="",I200=""),"Complete this line",IF(O200="No","Domain not selected for this school",IF(AND(E200&lt;&gt;"",LEFT(E200,4)&lt;&gt;"None",COUNTIFS(EBIs!$B$6:$B$45,B200,EBIs!$C$6:$C$45,E200)=0),"EBI not listed on EBIs tab",IF(P200="No","Domain does not match the EBI's menu domain",IF(I200="Existing level","Stop: existing cost (supplanting)",IF(J200="Food or meals","Stop: no food from IPG funds",IF(OR(ISNUMBER(SEARCH("gift card",D200)),ISNUMBER(SEARCH("cash",D200))),"Stop: no gift cards or cash from IPG funds",IF(AND(G200="Indirect cost",C200&lt;&gt;"District-level"),"Set the line level to District-level",IF(AND(G200="Student wages",J200&lt;&gt;"Student wages for paid work experience"),"Set the supplement risk to student wages",IF(AND(G200="Student recognition (non-cash)",J200&lt;&gt;"Student recognition (non-cash)"),"Set the supplement risk to student recognition",IF(J200="","Pick a supplement risk (or None identified)",IF(AND(I200="Expanded beyond current level",K200=""),"Name what the school received before IPG",IF(AND(J200&lt;&gt;"None identified",L200&lt;&gt;"Cleared"),"Open: supplement review","OK"))))))))))))))</f>
        <v/>
      </c>
    </row>
    <row r="201">
      <c r="A201" s="7" t="n">
        <v>196</v>
      </c>
      <c r="B201" s="10" t="n"/>
      <c r="C201" s="10" t="n"/>
      <c r="D201" s="10" t="n"/>
      <c r="E201" s="10" t="n"/>
      <c r="F201" s="10" t="n"/>
      <c r="G201" s="10" t="n"/>
      <c r="H201" s="11" t="n"/>
      <c r="I201" s="10" t="n"/>
      <c r="J201" s="10" t="n"/>
      <c r="K201" s="10" t="n"/>
      <c r="L201" s="10" t="n"/>
      <c r="M201" s="10" t="n"/>
      <c r="N201" s="12">
        <f>IF(OR(E201="",LEFT(E201,4)="None"),"",IFERROR(INDEX('EBI Reference'!$A$6:$A$47,MATCH(E201,'EBI Reference'!$C$6:$C$47,0)),""))</f>
        <v/>
      </c>
      <c r="O201" s="12">
        <f>IF(OR(B201="",F201=""),"",IF(IFERROR(INDEX(Schools!$D$6:$F$15,MATCH(B201,Schools!$B$6:$B$15,0),MATCH(F201,Lists!$A$2:$A$4,0)),"No")="Yes","Yes","No"))</f>
        <v/>
      </c>
      <c r="P201" s="12">
        <f>IF(OR(N201="",F201=""),"n/a",IF(ISNUMBER(SEARCH(INDEX(Lists!$B$2:$B$4,MATCH(F201,Lists!$A$2:$A$4,0)),IFERROR(INDEX('EBI Reference'!$D$6:$D$47,MATCH(N201,'EBI Reference'!$A$6:$A$47,0)),""))),"Yes","No"))</f>
        <v/>
      </c>
      <c r="Q201" s="12">
        <f>IF(COUNTA(B201:M201)=0,"",IF(OR(B201="",C201="",D201="",F201="",H201="",I201=""),"Complete this line",IF(O201="No","Domain not selected for this school",IF(AND(E201&lt;&gt;"",LEFT(E201,4)&lt;&gt;"None",COUNTIFS(EBIs!$B$6:$B$45,B201,EBIs!$C$6:$C$45,E201)=0),"EBI not listed on EBIs tab",IF(P201="No","Domain does not match the EBI's menu domain",IF(I201="Existing level","Stop: existing cost (supplanting)",IF(J201="Food or meals","Stop: no food from IPG funds",IF(OR(ISNUMBER(SEARCH("gift card",D201)),ISNUMBER(SEARCH("cash",D201))),"Stop: no gift cards or cash from IPG funds",IF(AND(G201="Indirect cost",C201&lt;&gt;"District-level"),"Set the line level to District-level",IF(AND(G201="Student wages",J201&lt;&gt;"Student wages for paid work experience"),"Set the supplement risk to student wages",IF(AND(G201="Student recognition (non-cash)",J201&lt;&gt;"Student recognition (non-cash)"),"Set the supplement risk to student recognition",IF(J201="","Pick a supplement risk (or None identified)",IF(AND(I201="Expanded beyond current level",K201=""),"Name what the school received before IPG",IF(AND(J201&lt;&gt;"None identified",L201&lt;&gt;"Cleared"),"Open: supplement review","OK"))))))))))))))</f>
        <v/>
      </c>
    </row>
    <row r="202">
      <c r="A202" s="7" t="n">
        <v>197</v>
      </c>
      <c r="B202" s="10" t="n"/>
      <c r="C202" s="10" t="n"/>
      <c r="D202" s="10" t="n"/>
      <c r="E202" s="10" t="n"/>
      <c r="F202" s="10" t="n"/>
      <c r="G202" s="10" t="n"/>
      <c r="H202" s="11" t="n"/>
      <c r="I202" s="10" t="n"/>
      <c r="J202" s="10" t="n"/>
      <c r="K202" s="10" t="n"/>
      <c r="L202" s="10" t="n"/>
      <c r="M202" s="10" t="n"/>
      <c r="N202" s="12">
        <f>IF(OR(E202="",LEFT(E202,4)="None"),"",IFERROR(INDEX('EBI Reference'!$A$6:$A$47,MATCH(E202,'EBI Reference'!$C$6:$C$47,0)),""))</f>
        <v/>
      </c>
      <c r="O202" s="12">
        <f>IF(OR(B202="",F202=""),"",IF(IFERROR(INDEX(Schools!$D$6:$F$15,MATCH(B202,Schools!$B$6:$B$15,0),MATCH(F202,Lists!$A$2:$A$4,0)),"No")="Yes","Yes","No"))</f>
        <v/>
      </c>
      <c r="P202" s="12">
        <f>IF(OR(N202="",F202=""),"n/a",IF(ISNUMBER(SEARCH(INDEX(Lists!$B$2:$B$4,MATCH(F202,Lists!$A$2:$A$4,0)),IFERROR(INDEX('EBI Reference'!$D$6:$D$47,MATCH(N202,'EBI Reference'!$A$6:$A$47,0)),""))),"Yes","No"))</f>
        <v/>
      </c>
      <c r="Q202" s="12">
        <f>IF(COUNTA(B202:M202)=0,"",IF(OR(B202="",C202="",D202="",F202="",H202="",I202=""),"Complete this line",IF(O202="No","Domain not selected for this school",IF(AND(E202&lt;&gt;"",LEFT(E202,4)&lt;&gt;"None",COUNTIFS(EBIs!$B$6:$B$45,B202,EBIs!$C$6:$C$45,E202)=0),"EBI not listed on EBIs tab",IF(P202="No","Domain does not match the EBI's menu domain",IF(I202="Existing level","Stop: existing cost (supplanting)",IF(J202="Food or meals","Stop: no food from IPG funds",IF(OR(ISNUMBER(SEARCH("gift card",D202)),ISNUMBER(SEARCH("cash",D202))),"Stop: no gift cards or cash from IPG funds",IF(AND(G202="Indirect cost",C202&lt;&gt;"District-level"),"Set the line level to District-level",IF(AND(G202="Student wages",J202&lt;&gt;"Student wages for paid work experience"),"Set the supplement risk to student wages",IF(AND(G202="Student recognition (non-cash)",J202&lt;&gt;"Student recognition (non-cash)"),"Set the supplement risk to student recognition",IF(J202="","Pick a supplement risk (or None identified)",IF(AND(I202="Expanded beyond current level",K202=""),"Name what the school received before IPG",IF(AND(J202&lt;&gt;"None identified",L202&lt;&gt;"Cleared"),"Open: supplement review","OK"))))))))))))))</f>
        <v/>
      </c>
    </row>
    <row r="203">
      <c r="A203" s="7" t="n">
        <v>198</v>
      </c>
      <c r="B203" s="10" t="n"/>
      <c r="C203" s="10" t="n"/>
      <c r="D203" s="10" t="n"/>
      <c r="E203" s="10" t="n"/>
      <c r="F203" s="10" t="n"/>
      <c r="G203" s="10" t="n"/>
      <c r="H203" s="11" t="n"/>
      <c r="I203" s="10" t="n"/>
      <c r="J203" s="10" t="n"/>
      <c r="K203" s="10" t="n"/>
      <c r="L203" s="10" t="n"/>
      <c r="M203" s="10" t="n"/>
      <c r="N203" s="12">
        <f>IF(OR(E203="",LEFT(E203,4)="None"),"",IFERROR(INDEX('EBI Reference'!$A$6:$A$47,MATCH(E203,'EBI Reference'!$C$6:$C$47,0)),""))</f>
        <v/>
      </c>
      <c r="O203" s="12">
        <f>IF(OR(B203="",F203=""),"",IF(IFERROR(INDEX(Schools!$D$6:$F$15,MATCH(B203,Schools!$B$6:$B$15,0),MATCH(F203,Lists!$A$2:$A$4,0)),"No")="Yes","Yes","No"))</f>
        <v/>
      </c>
      <c r="P203" s="12">
        <f>IF(OR(N203="",F203=""),"n/a",IF(ISNUMBER(SEARCH(INDEX(Lists!$B$2:$B$4,MATCH(F203,Lists!$A$2:$A$4,0)),IFERROR(INDEX('EBI Reference'!$D$6:$D$47,MATCH(N203,'EBI Reference'!$A$6:$A$47,0)),""))),"Yes","No"))</f>
        <v/>
      </c>
      <c r="Q203" s="12">
        <f>IF(COUNTA(B203:M203)=0,"",IF(OR(B203="",C203="",D203="",F203="",H203="",I203=""),"Complete this line",IF(O203="No","Domain not selected for this school",IF(AND(E203&lt;&gt;"",LEFT(E203,4)&lt;&gt;"None",COUNTIFS(EBIs!$B$6:$B$45,B203,EBIs!$C$6:$C$45,E203)=0),"EBI not listed on EBIs tab",IF(P203="No","Domain does not match the EBI's menu domain",IF(I203="Existing level","Stop: existing cost (supplanting)",IF(J203="Food or meals","Stop: no food from IPG funds",IF(OR(ISNUMBER(SEARCH("gift card",D203)),ISNUMBER(SEARCH("cash",D203))),"Stop: no gift cards or cash from IPG funds",IF(AND(G203="Indirect cost",C203&lt;&gt;"District-level"),"Set the line level to District-level",IF(AND(G203="Student wages",J203&lt;&gt;"Student wages for paid work experience"),"Set the supplement risk to student wages",IF(AND(G203="Student recognition (non-cash)",J203&lt;&gt;"Student recognition (non-cash)"),"Set the supplement risk to student recognition",IF(J203="","Pick a supplement risk (or None identified)",IF(AND(I203="Expanded beyond current level",K203=""),"Name what the school received before IPG",IF(AND(J203&lt;&gt;"None identified",L203&lt;&gt;"Cleared"),"Open: supplement review","OK"))))))))))))))</f>
        <v/>
      </c>
    </row>
    <row r="204">
      <c r="A204" s="7" t="n">
        <v>199</v>
      </c>
      <c r="B204" s="10" t="n"/>
      <c r="C204" s="10" t="n"/>
      <c r="D204" s="10" t="n"/>
      <c r="E204" s="10" t="n"/>
      <c r="F204" s="10" t="n"/>
      <c r="G204" s="10" t="n"/>
      <c r="H204" s="11" t="n"/>
      <c r="I204" s="10" t="n"/>
      <c r="J204" s="10" t="n"/>
      <c r="K204" s="10" t="n"/>
      <c r="L204" s="10" t="n"/>
      <c r="M204" s="10" t="n"/>
      <c r="N204" s="12">
        <f>IF(OR(E204="",LEFT(E204,4)="None"),"",IFERROR(INDEX('EBI Reference'!$A$6:$A$47,MATCH(E204,'EBI Reference'!$C$6:$C$47,0)),""))</f>
        <v/>
      </c>
      <c r="O204" s="12">
        <f>IF(OR(B204="",F204=""),"",IF(IFERROR(INDEX(Schools!$D$6:$F$15,MATCH(B204,Schools!$B$6:$B$15,0),MATCH(F204,Lists!$A$2:$A$4,0)),"No")="Yes","Yes","No"))</f>
        <v/>
      </c>
      <c r="P204" s="12">
        <f>IF(OR(N204="",F204=""),"n/a",IF(ISNUMBER(SEARCH(INDEX(Lists!$B$2:$B$4,MATCH(F204,Lists!$A$2:$A$4,0)),IFERROR(INDEX('EBI Reference'!$D$6:$D$47,MATCH(N204,'EBI Reference'!$A$6:$A$47,0)),""))),"Yes","No"))</f>
        <v/>
      </c>
      <c r="Q204" s="12">
        <f>IF(COUNTA(B204:M204)=0,"",IF(OR(B204="",C204="",D204="",F204="",H204="",I204=""),"Complete this line",IF(O204="No","Domain not selected for this school",IF(AND(E204&lt;&gt;"",LEFT(E204,4)&lt;&gt;"None",COUNTIFS(EBIs!$B$6:$B$45,B204,EBIs!$C$6:$C$45,E204)=0),"EBI not listed on EBIs tab",IF(P204="No","Domain does not match the EBI's menu domain",IF(I204="Existing level","Stop: existing cost (supplanting)",IF(J204="Food or meals","Stop: no food from IPG funds",IF(OR(ISNUMBER(SEARCH("gift card",D204)),ISNUMBER(SEARCH("cash",D204))),"Stop: no gift cards or cash from IPG funds",IF(AND(G204="Indirect cost",C204&lt;&gt;"District-level"),"Set the line level to District-level",IF(AND(G204="Student wages",J204&lt;&gt;"Student wages for paid work experience"),"Set the supplement risk to student wages",IF(AND(G204="Student recognition (non-cash)",J204&lt;&gt;"Student recognition (non-cash)"),"Set the supplement risk to student recognition",IF(J204="","Pick a supplement risk (or None identified)",IF(AND(I204="Expanded beyond current level",K204=""),"Name what the school received before IPG",IF(AND(J204&lt;&gt;"None identified",L204&lt;&gt;"Cleared"),"Open: supplement review","OK"))))))))))))))</f>
        <v/>
      </c>
    </row>
    <row r="205">
      <c r="A205" s="7" t="n">
        <v>200</v>
      </c>
      <c r="B205" s="10" t="n"/>
      <c r="C205" s="10" t="n"/>
      <c r="D205" s="10" t="n"/>
      <c r="E205" s="10" t="n"/>
      <c r="F205" s="10" t="n"/>
      <c r="G205" s="10" t="n"/>
      <c r="H205" s="11" t="n"/>
      <c r="I205" s="10" t="n"/>
      <c r="J205" s="10" t="n"/>
      <c r="K205" s="10" t="n"/>
      <c r="L205" s="10" t="n"/>
      <c r="M205" s="10" t="n"/>
      <c r="N205" s="12">
        <f>IF(OR(E205="",LEFT(E205,4)="None"),"",IFERROR(INDEX('EBI Reference'!$A$6:$A$47,MATCH(E205,'EBI Reference'!$C$6:$C$47,0)),""))</f>
        <v/>
      </c>
      <c r="O205" s="12">
        <f>IF(OR(B205="",F205=""),"",IF(IFERROR(INDEX(Schools!$D$6:$F$15,MATCH(B205,Schools!$B$6:$B$15,0),MATCH(F205,Lists!$A$2:$A$4,0)),"No")="Yes","Yes","No"))</f>
        <v/>
      </c>
      <c r="P205" s="12">
        <f>IF(OR(N205="",F205=""),"n/a",IF(ISNUMBER(SEARCH(INDEX(Lists!$B$2:$B$4,MATCH(F205,Lists!$A$2:$A$4,0)),IFERROR(INDEX('EBI Reference'!$D$6:$D$47,MATCH(N205,'EBI Reference'!$A$6:$A$47,0)),""))),"Yes","No"))</f>
        <v/>
      </c>
      <c r="Q205" s="12">
        <f>IF(COUNTA(B205:M205)=0,"",IF(OR(B205="",C205="",D205="",F205="",H205="",I205=""),"Complete this line",IF(O205="No","Domain not selected for this school",IF(AND(E205&lt;&gt;"",LEFT(E205,4)&lt;&gt;"None",COUNTIFS(EBIs!$B$6:$B$45,B205,EBIs!$C$6:$C$45,E205)=0),"EBI not listed on EBIs tab",IF(P205="No","Domain does not match the EBI's menu domain",IF(I205="Existing level","Stop: existing cost (supplanting)",IF(J205="Food or meals","Stop: no food from IPG funds",IF(OR(ISNUMBER(SEARCH("gift card",D205)),ISNUMBER(SEARCH("cash",D205))),"Stop: no gift cards or cash from IPG funds",IF(AND(G205="Indirect cost",C205&lt;&gt;"District-level"),"Set the line level to District-level",IF(AND(G205="Student wages",J205&lt;&gt;"Student wages for paid work experience"),"Set the supplement risk to student wages",IF(AND(G205="Student recognition (non-cash)",J205&lt;&gt;"Student recognition (non-cash)"),"Set the supplement risk to student recognition",IF(J205="","Pick a supplement risk (or None identified)",IF(AND(I205="Expanded beyond current level",K205=""),"Name what the school received before IPG",IF(AND(J205&lt;&gt;"None identified",L205&lt;&gt;"Cleared"),"Open: supplement review","OK"))))))))))))))</f>
        <v/>
      </c>
    </row>
    <row r="206">
      <c r="A206" s="7" t="n">
        <v>201</v>
      </c>
      <c r="B206" s="10" t="n"/>
      <c r="C206" s="10" t="n"/>
      <c r="D206" s="10" t="n"/>
      <c r="E206" s="10" t="n"/>
      <c r="F206" s="10" t="n"/>
      <c r="G206" s="10" t="n"/>
      <c r="H206" s="11" t="n"/>
      <c r="I206" s="10" t="n"/>
      <c r="J206" s="10" t="n"/>
      <c r="K206" s="10" t="n"/>
      <c r="L206" s="10" t="n"/>
      <c r="M206" s="10" t="n"/>
      <c r="N206" s="12">
        <f>IF(OR(E206="",LEFT(E206,4)="None"),"",IFERROR(INDEX('EBI Reference'!$A$6:$A$47,MATCH(E206,'EBI Reference'!$C$6:$C$47,0)),""))</f>
        <v/>
      </c>
      <c r="O206" s="12">
        <f>IF(OR(B206="",F206=""),"",IF(IFERROR(INDEX(Schools!$D$6:$F$15,MATCH(B206,Schools!$B$6:$B$15,0),MATCH(F206,Lists!$A$2:$A$4,0)),"No")="Yes","Yes","No"))</f>
        <v/>
      </c>
      <c r="P206" s="12">
        <f>IF(OR(N206="",F206=""),"n/a",IF(ISNUMBER(SEARCH(INDEX(Lists!$B$2:$B$4,MATCH(F206,Lists!$A$2:$A$4,0)),IFERROR(INDEX('EBI Reference'!$D$6:$D$47,MATCH(N206,'EBI Reference'!$A$6:$A$47,0)),""))),"Yes","No"))</f>
        <v/>
      </c>
      <c r="Q206" s="12">
        <f>IF(COUNTA(B206:M206)=0,"",IF(OR(B206="",C206="",D206="",F206="",H206="",I206=""),"Complete this line",IF(O206="No","Domain not selected for this school",IF(AND(E206&lt;&gt;"",LEFT(E206,4)&lt;&gt;"None",COUNTIFS(EBIs!$B$6:$B$45,B206,EBIs!$C$6:$C$45,E206)=0),"EBI not listed on EBIs tab",IF(P206="No","Domain does not match the EBI's menu domain",IF(I206="Existing level","Stop: existing cost (supplanting)",IF(J206="Food or meals","Stop: no food from IPG funds",IF(OR(ISNUMBER(SEARCH("gift card",D206)),ISNUMBER(SEARCH("cash",D206))),"Stop: no gift cards or cash from IPG funds",IF(AND(G206="Indirect cost",C206&lt;&gt;"District-level"),"Set the line level to District-level",IF(AND(G206="Student wages",J206&lt;&gt;"Student wages for paid work experience"),"Set the supplement risk to student wages",IF(AND(G206="Student recognition (non-cash)",J206&lt;&gt;"Student recognition (non-cash)"),"Set the supplement risk to student recognition",IF(J206="","Pick a supplement risk (or None identified)",IF(AND(I206="Expanded beyond current level",K206=""),"Name what the school received before IPG",IF(AND(J206&lt;&gt;"None identified",L206&lt;&gt;"Cleared"),"Open: supplement review","OK"))))))))))))))</f>
        <v/>
      </c>
    </row>
    <row r="207">
      <c r="A207" s="7" t="n">
        <v>202</v>
      </c>
      <c r="B207" s="10" t="n"/>
      <c r="C207" s="10" t="n"/>
      <c r="D207" s="10" t="n"/>
      <c r="E207" s="10" t="n"/>
      <c r="F207" s="10" t="n"/>
      <c r="G207" s="10" t="n"/>
      <c r="H207" s="11" t="n"/>
      <c r="I207" s="10" t="n"/>
      <c r="J207" s="10" t="n"/>
      <c r="K207" s="10" t="n"/>
      <c r="L207" s="10" t="n"/>
      <c r="M207" s="10" t="n"/>
      <c r="N207" s="12">
        <f>IF(OR(E207="",LEFT(E207,4)="None"),"",IFERROR(INDEX('EBI Reference'!$A$6:$A$47,MATCH(E207,'EBI Reference'!$C$6:$C$47,0)),""))</f>
        <v/>
      </c>
      <c r="O207" s="12">
        <f>IF(OR(B207="",F207=""),"",IF(IFERROR(INDEX(Schools!$D$6:$F$15,MATCH(B207,Schools!$B$6:$B$15,0),MATCH(F207,Lists!$A$2:$A$4,0)),"No")="Yes","Yes","No"))</f>
        <v/>
      </c>
      <c r="P207" s="12">
        <f>IF(OR(N207="",F207=""),"n/a",IF(ISNUMBER(SEARCH(INDEX(Lists!$B$2:$B$4,MATCH(F207,Lists!$A$2:$A$4,0)),IFERROR(INDEX('EBI Reference'!$D$6:$D$47,MATCH(N207,'EBI Reference'!$A$6:$A$47,0)),""))),"Yes","No"))</f>
        <v/>
      </c>
      <c r="Q207" s="12">
        <f>IF(COUNTA(B207:M207)=0,"",IF(OR(B207="",C207="",D207="",F207="",H207="",I207=""),"Complete this line",IF(O207="No","Domain not selected for this school",IF(AND(E207&lt;&gt;"",LEFT(E207,4)&lt;&gt;"None",COUNTIFS(EBIs!$B$6:$B$45,B207,EBIs!$C$6:$C$45,E207)=0),"EBI not listed on EBIs tab",IF(P207="No","Domain does not match the EBI's menu domain",IF(I207="Existing level","Stop: existing cost (supplanting)",IF(J207="Food or meals","Stop: no food from IPG funds",IF(OR(ISNUMBER(SEARCH("gift card",D207)),ISNUMBER(SEARCH("cash",D207))),"Stop: no gift cards or cash from IPG funds",IF(AND(G207="Indirect cost",C207&lt;&gt;"District-level"),"Set the line level to District-level",IF(AND(G207="Student wages",J207&lt;&gt;"Student wages for paid work experience"),"Set the supplement risk to student wages",IF(AND(G207="Student recognition (non-cash)",J207&lt;&gt;"Student recognition (non-cash)"),"Set the supplement risk to student recognition",IF(J207="","Pick a supplement risk (or None identified)",IF(AND(I207="Expanded beyond current level",K207=""),"Name what the school received before IPG",IF(AND(J207&lt;&gt;"None identified",L207&lt;&gt;"Cleared"),"Open: supplement review","OK"))))))))))))))</f>
        <v/>
      </c>
    </row>
    <row r="208">
      <c r="A208" s="7" t="n">
        <v>203</v>
      </c>
      <c r="B208" s="10" t="n"/>
      <c r="C208" s="10" t="n"/>
      <c r="D208" s="10" t="n"/>
      <c r="E208" s="10" t="n"/>
      <c r="F208" s="10" t="n"/>
      <c r="G208" s="10" t="n"/>
      <c r="H208" s="11" t="n"/>
      <c r="I208" s="10" t="n"/>
      <c r="J208" s="10" t="n"/>
      <c r="K208" s="10" t="n"/>
      <c r="L208" s="10" t="n"/>
      <c r="M208" s="10" t="n"/>
      <c r="N208" s="12">
        <f>IF(OR(E208="",LEFT(E208,4)="None"),"",IFERROR(INDEX('EBI Reference'!$A$6:$A$47,MATCH(E208,'EBI Reference'!$C$6:$C$47,0)),""))</f>
        <v/>
      </c>
      <c r="O208" s="12">
        <f>IF(OR(B208="",F208=""),"",IF(IFERROR(INDEX(Schools!$D$6:$F$15,MATCH(B208,Schools!$B$6:$B$15,0),MATCH(F208,Lists!$A$2:$A$4,0)),"No")="Yes","Yes","No"))</f>
        <v/>
      </c>
      <c r="P208" s="12">
        <f>IF(OR(N208="",F208=""),"n/a",IF(ISNUMBER(SEARCH(INDEX(Lists!$B$2:$B$4,MATCH(F208,Lists!$A$2:$A$4,0)),IFERROR(INDEX('EBI Reference'!$D$6:$D$47,MATCH(N208,'EBI Reference'!$A$6:$A$47,0)),""))),"Yes","No"))</f>
        <v/>
      </c>
      <c r="Q208" s="12">
        <f>IF(COUNTA(B208:M208)=0,"",IF(OR(B208="",C208="",D208="",F208="",H208="",I208=""),"Complete this line",IF(O208="No","Domain not selected for this school",IF(AND(E208&lt;&gt;"",LEFT(E208,4)&lt;&gt;"None",COUNTIFS(EBIs!$B$6:$B$45,B208,EBIs!$C$6:$C$45,E208)=0),"EBI not listed on EBIs tab",IF(P208="No","Domain does not match the EBI's menu domain",IF(I208="Existing level","Stop: existing cost (supplanting)",IF(J208="Food or meals","Stop: no food from IPG funds",IF(OR(ISNUMBER(SEARCH("gift card",D208)),ISNUMBER(SEARCH("cash",D208))),"Stop: no gift cards or cash from IPG funds",IF(AND(G208="Indirect cost",C208&lt;&gt;"District-level"),"Set the line level to District-level",IF(AND(G208="Student wages",J208&lt;&gt;"Student wages for paid work experience"),"Set the supplement risk to student wages",IF(AND(G208="Student recognition (non-cash)",J208&lt;&gt;"Student recognition (non-cash)"),"Set the supplement risk to student recognition",IF(J208="","Pick a supplement risk (or None identified)",IF(AND(I208="Expanded beyond current level",K208=""),"Name what the school received before IPG",IF(AND(J208&lt;&gt;"None identified",L208&lt;&gt;"Cleared"),"Open: supplement review","OK"))))))))))))))</f>
        <v/>
      </c>
    </row>
    <row r="209">
      <c r="A209" s="7" t="n">
        <v>204</v>
      </c>
      <c r="B209" s="10" t="n"/>
      <c r="C209" s="10" t="n"/>
      <c r="D209" s="10" t="n"/>
      <c r="E209" s="10" t="n"/>
      <c r="F209" s="10" t="n"/>
      <c r="G209" s="10" t="n"/>
      <c r="H209" s="11" t="n"/>
      <c r="I209" s="10" t="n"/>
      <c r="J209" s="10" t="n"/>
      <c r="K209" s="10" t="n"/>
      <c r="L209" s="10" t="n"/>
      <c r="M209" s="10" t="n"/>
      <c r="N209" s="12">
        <f>IF(OR(E209="",LEFT(E209,4)="None"),"",IFERROR(INDEX('EBI Reference'!$A$6:$A$47,MATCH(E209,'EBI Reference'!$C$6:$C$47,0)),""))</f>
        <v/>
      </c>
      <c r="O209" s="12">
        <f>IF(OR(B209="",F209=""),"",IF(IFERROR(INDEX(Schools!$D$6:$F$15,MATCH(B209,Schools!$B$6:$B$15,0),MATCH(F209,Lists!$A$2:$A$4,0)),"No")="Yes","Yes","No"))</f>
        <v/>
      </c>
      <c r="P209" s="12">
        <f>IF(OR(N209="",F209=""),"n/a",IF(ISNUMBER(SEARCH(INDEX(Lists!$B$2:$B$4,MATCH(F209,Lists!$A$2:$A$4,0)),IFERROR(INDEX('EBI Reference'!$D$6:$D$47,MATCH(N209,'EBI Reference'!$A$6:$A$47,0)),""))),"Yes","No"))</f>
        <v/>
      </c>
      <c r="Q209" s="12">
        <f>IF(COUNTA(B209:M209)=0,"",IF(OR(B209="",C209="",D209="",F209="",H209="",I209=""),"Complete this line",IF(O209="No","Domain not selected for this school",IF(AND(E209&lt;&gt;"",LEFT(E209,4)&lt;&gt;"None",COUNTIFS(EBIs!$B$6:$B$45,B209,EBIs!$C$6:$C$45,E209)=0),"EBI not listed on EBIs tab",IF(P209="No","Domain does not match the EBI's menu domain",IF(I209="Existing level","Stop: existing cost (supplanting)",IF(J209="Food or meals","Stop: no food from IPG funds",IF(OR(ISNUMBER(SEARCH("gift card",D209)),ISNUMBER(SEARCH("cash",D209))),"Stop: no gift cards or cash from IPG funds",IF(AND(G209="Indirect cost",C209&lt;&gt;"District-level"),"Set the line level to District-level",IF(AND(G209="Student wages",J209&lt;&gt;"Student wages for paid work experience"),"Set the supplement risk to student wages",IF(AND(G209="Student recognition (non-cash)",J209&lt;&gt;"Student recognition (non-cash)"),"Set the supplement risk to student recognition",IF(J209="","Pick a supplement risk (or None identified)",IF(AND(I209="Expanded beyond current level",K209=""),"Name what the school received before IPG",IF(AND(J209&lt;&gt;"None identified",L209&lt;&gt;"Cleared"),"Open: supplement review","OK"))))))))))))))</f>
        <v/>
      </c>
    </row>
    <row r="210">
      <c r="A210" s="7" t="n">
        <v>205</v>
      </c>
      <c r="B210" s="10" t="n"/>
      <c r="C210" s="10" t="n"/>
      <c r="D210" s="10" t="n"/>
      <c r="E210" s="10" t="n"/>
      <c r="F210" s="10" t="n"/>
      <c r="G210" s="10" t="n"/>
      <c r="H210" s="11" t="n"/>
      <c r="I210" s="10" t="n"/>
      <c r="J210" s="10" t="n"/>
      <c r="K210" s="10" t="n"/>
      <c r="L210" s="10" t="n"/>
      <c r="M210" s="10" t="n"/>
      <c r="N210" s="12">
        <f>IF(OR(E210="",LEFT(E210,4)="None"),"",IFERROR(INDEX('EBI Reference'!$A$6:$A$47,MATCH(E210,'EBI Reference'!$C$6:$C$47,0)),""))</f>
        <v/>
      </c>
      <c r="O210" s="12">
        <f>IF(OR(B210="",F210=""),"",IF(IFERROR(INDEX(Schools!$D$6:$F$15,MATCH(B210,Schools!$B$6:$B$15,0),MATCH(F210,Lists!$A$2:$A$4,0)),"No")="Yes","Yes","No"))</f>
        <v/>
      </c>
      <c r="P210" s="12">
        <f>IF(OR(N210="",F210=""),"n/a",IF(ISNUMBER(SEARCH(INDEX(Lists!$B$2:$B$4,MATCH(F210,Lists!$A$2:$A$4,0)),IFERROR(INDEX('EBI Reference'!$D$6:$D$47,MATCH(N210,'EBI Reference'!$A$6:$A$47,0)),""))),"Yes","No"))</f>
        <v/>
      </c>
      <c r="Q210" s="12">
        <f>IF(COUNTA(B210:M210)=0,"",IF(OR(B210="",C210="",D210="",F210="",H210="",I210=""),"Complete this line",IF(O210="No","Domain not selected for this school",IF(AND(E210&lt;&gt;"",LEFT(E210,4)&lt;&gt;"None",COUNTIFS(EBIs!$B$6:$B$45,B210,EBIs!$C$6:$C$45,E210)=0),"EBI not listed on EBIs tab",IF(P210="No","Domain does not match the EBI's menu domain",IF(I210="Existing level","Stop: existing cost (supplanting)",IF(J210="Food or meals","Stop: no food from IPG funds",IF(OR(ISNUMBER(SEARCH("gift card",D210)),ISNUMBER(SEARCH("cash",D210))),"Stop: no gift cards or cash from IPG funds",IF(AND(G210="Indirect cost",C210&lt;&gt;"District-level"),"Set the line level to District-level",IF(AND(G210="Student wages",J210&lt;&gt;"Student wages for paid work experience"),"Set the supplement risk to student wages",IF(AND(G210="Student recognition (non-cash)",J210&lt;&gt;"Student recognition (non-cash)"),"Set the supplement risk to student recognition",IF(J210="","Pick a supplement risk (or None identified)",IF(AND(I210="Expanded beyond current level",K210=""),"Name what the school received before IPG",IF(AND(J210&lt;&gt;"None identified",L210&lt;&gt;"Cleared"),"Open: supplement review","OK"))))))))))))))</f>
        <v/>
      </c>
    </row>
    <row r="211">
      <c r="A211" s="7" t="n">
        <v>206</v>
      </c>
      <c r="B211" s="10" t="n"/>
      <c r="C211" s="10" t="n"/>
      <c r="D211" s="10" t="n"/>
      <c r="E211" s="10" t="n"/>
      <c r="F211" s="10" t="n"/>
      <c r="G211" s="10" t="n"/>
      <c r="H211" s="11" t="n"/>
      <c r="I211" s="10" t="n"/>
      <c r="J211" s="10" t="n"/>
      <c r="K211" s="10" t="n"/>
      <c r="L211" s="10" t="n"/>
      <c r="M211" s="10" t="n"/>
      <c r="N211" s="12">
        <f>IF(OR(E211="",LEFT(E211,4)="None"),"",IFERROR(INDEX('EBI Reference'!$A$6:$A$47,MATCH(E211,'EBI Reference'!$C$6:$C$47,0)),""))</f>
        <v/>
      </c>
      <c r="O211" s="12">
        <f>IF(OR(B211="",F211=""),"",IF(IFERROR(INDEX(Schools!$D$6:$F$15,MATCH(B211,Schools!$B$6:$B$15,0),MATCH(F211,Lists!$A$2:$A$4,0)),"No")="Yes","Yes","No"))</f>
        <v/>
      </c>
      <c r="P211" s="12">
        <f>IF(OR(N211="",F211=""),"n/a",IF(ISNUMBER(SEARCH(INDEX(Lists!$B$2:$B$4,MATCH(F211,Lists!$A$2:$A$4,0)),IFERROR(INDEX('EBI Reference'!$D$6:$D$47,MATCH(N211,'EBI Reference'!$A$6:$A$47,0)),""))),"Yes","No"))</f>
        <v/>
      </c>
      <c r="Q211" s="12">
        <f>IF(COUNTA(B211:M211)=0,"",IF(OR(B211="",C211="",D211="",F211="",H211="",I211=""),"Complete this line",IF(O211="No","Domain not selected for this school",IF(AND(E211&lt;&gt;"",LEFT(E211,4)&lt;&gt;"None",COUNTIFS(EBIs!$B$6:$B$45,B211,EBIs!$C$6:$C$45,E211)=0),"EBI not listed on EBIs tab",IF(P211="No","Domain does not match the EBI's menu domain",IF(I211="Existing level","Stop: existing cost (supplanting)",IF(J211="Food or meals","Stop: no food from IPG funds",IF(OR(ISNUMBER(SEARCH("gift card",D211)),ISNUMBER(SEARCH("cash",D211))),"Stop: no gift cards or cash from IPG funds",IF(AND(G211="Indirect cost",C211&lt;&gt;"District-level"),"Set the line level to District-level",IF(AND(G211="Student wages",J211&lt;&gt;"Student wages for paid work experience"),"Set the supplement risk to student wages",IF(AND(G211="Student recognition (non-cash)",J211&lt;&gt;"Student recognition (non-cash)"),"Set the supplement risk to student recognition",IF(J211="","Pick a supplement risk (or None identified)",IF(AND(I211="Expanded beyond current level",K211=""),"Name what the school received before IPG",IF(AND(J211&lt;&gt;"None identified",L211&lt;&gt;"Cleared"),"Open: supplement review","OK"))))))))))))))</f>
        <v/>
      </c>
    </row>
    <row r="212">
      <c r="A212" s="7" t="n">
        <v>207</v>
      </c>
      <c r="B212" s="10" t="n"/>
      <c r="C212" s="10" t="n"/>
      <c r="D212" s="10" t="n"/>
      <c r="E212" s="10" t="n"/>
      <c r="F212" s="10" t="n"/>
      <c r="G212" s="10" t="n"/>
      <c r="H212" s="11" t="n"/>
      <c r="I212" s="10" t="n"/>
      <c r="J212" s="10" t="n"/>
      <c r="K212" s="10" t="n"/>
      <c r="L212" s="10" t="n"/>
      <c r="M212" s="10" t="n"/>
      <c r="N212" s="12">
        <f>IF(OR(E212="",LEFT(E212,4)="None"),"",IFERROR(INDEX('EBI Reference'!$A$6:$A$47,MATCH(E212,'EBI Reference'!$C$6:$C$47,0)),""))</f>
        <v/>
      </c>
      <c r="O212" s="12">
        <f>IF(OR(B212="",F212=""),"",IF(IFERROR(INDEX(Schools!$D$6:$F$15,MATCH(B212,Schools!$B$6:$B$15,0),MATCH(F212,Lists!$A$2:$A$4,0)),"No")="Yes","Yes","No"))</f>
        <v/>
      </c>
      <c r="P212" s="12">
        <f>IF(OR(N212="",F212=""),"n/a",IF(ISNUMBER(SEARCH(INDEX(Lists!$B$2:$B$4,MATCH(F212,Lists!$A$2:$A$4,0)),IFERROR(INDEX('EBI Reference'!$D$6:$D$47,MATCH(N212,'EBI Reference'!$A$6:$A$47,0)),""))),"Yes","No"))</f>
        <v/>
      </c>
      <c r="Q212" s="12">
        <f>IF(COUNTA(B212:M212)=0,"",IF(OR(B212="",C212="",D212="",F212="",H212="",I212=""),"Complete this line",IF(O212="No","Domain not selected for this school",IF(AND(E212&lt;&gt;"",LEFT(E212,4)&lt;&gt;"None",COUNTIFS(EBIs!$B$6:$B$45,B212,EBIs!$C$6:$C$45,E212)=0),"EBI not listed on EBIs tab",IF(P212="No","Domain does not match the EBI's menu domain",IF(I212="Existing level","Stop: existing cost (supplanting)",IF(J212="Food or meals","Stop: no food from IPG funds",IF(OR(ISNUMBER(SEARCH("gift card",D212)),ISNUMBER(SEARCH("cash",D212))),"Stop: no gift cards or cash from IPG funds",IF(AND(G212="Indirect cost",C212&lt;&gt;"District-level"),"Set the line level to District-level",IF(AND(G212="Student wages",J212&lt;&gt;"Student wages for paid work experience"),"Set the supplement risk to student wages",IF(AND(G212="Student recognition (non-cash)",J212&lt;&gt;"Student recognition (non-cash)"),"Set the supplement risk to student recognition",IF(J212="","Pick a supplement risk (or None identified)",IF(AND(I212="Expanded beyond current level",K212=""),"Name what the school received before IPG",IF(AND(J212&lt;&gt;"None identified",L212&lt;&gt;"Cleared"),"Open: supplement review","OK"))))))))))))))</f>
        <v/>
      </c>
    </row>
    <row r="213">
      <c r="A213" s="7" t="n">
        <v>208</v>
      </c>
      <c r="B213" s="10" t="n"/>
      <c r="C213" s="10" t="n"/>
      <c r="D213" s="10" t="n"/>
      <c r="E213" s="10" t="n"/>
      <c r="F213" s="10" t="n"/>
      <c r="G213" s="10" t="n"/>
      <c r="H213" s="11" t="n"/>
      <c r="I213" s="10" t="n"/>
      <c r="J213" s="10" t="n"/>
      <c r="K213" s="10" t="n"/>
      <c r="L213" s="10" t="n"/>
      <c r="M213" s="10" t="n"/>
      <c r="N213" s="12">
        <f>IF(OR(E213="",LEFT(E213,4)="None"),"",IFERROR(INDEX('EBI Reference'!$A$6:$A$47,MATCH(E213,'EBI Reference'!$C$6:$C$47,0)),""))</f>
        <v/>
      </c>
      <c r="O213" s="12">
        <f>IF(OR(B213="",F213=""),"",IF(IFERROR(INDEX(Schools!$D$6:$F$15,MATCH(B213,Schools!$B$6:$B$15,0),MATCH(F213,Lists!$A$2:$A$4,0)),"No")="Yes","Yes","No"))</f>
        <v/>
      </c>
      <c r="P213" s="12">
        <f>IF(OR(N213="",F213=""),"n/a",IF(ISNUMBER(SEARCH(INDEX(Lists!$B$2:$B$4,MATCH(F213,Lists!$A$2:$A$4,0)),IFERROR(INDEX('EBI Reference'!$D$6:$D$47,MATCH(N213,'EBI Reference'!$A$6:$A$47,0)),""))),"Yes","No"))</f>
        <v/>
      </c>
      <c r="Q213" s="12">
        <f>IF(COUNTA(B213:M213)=0,"",IF(OR(B213="",C213="",D213="",F213="",H213="",I213=""),"Complete this line",IF(O213="No","Domain not selected for this school",IF(AND(E213&lt;&gt;"",LEFT(E213,4)&lt;&gt;"None",COUNTIFS(EBIs!$B$6:$B$45,B213,EBIs!$C$6:$C$45,E213)=0),"EBI not listed on EBIs tab",IF(P213="No","Domain does not match the EBI's menu domain",IF(I213="Existing level","Stop: existing cost (supplanting)",IF(J213="Food or meals","Stop: no food from IPG funds",IF(OR(ISNUMBER(SEARCH("gift card",D213)),ISNUMBER(SEARCH("cash",D213))),"Stop: no gift cards or cash from IPG funds",IF(AND(G213="Indirect cost",C213&lt;&gt;"District-level"),"Set the line level to District-level",IF(AND(G213="Student wages",J213&lt;&gt;"Student wages for paid work experience"),"Set the supplement risk to student wages",IF(AND(G213="Student recognition (non-cash)",J213&lt;&gt;"Student recognition (non-cash)"),"Set the supplement risk to student recognition",IF(J213="","Pick a supplement risk (or None identified)",IF(AND(I213="Expanded beyond current level",K213=""),"Name what the school received before IPG",IF(AND(J213&lt;&gt;"None identified",L213&lt;&gt;"Cleared"),"Open: supplement review","OK"))))))))))))))</f>
        <v/>
      </c>
    </row>
    <row r="214">
      <c r="A214" s="7" t="n">
        <v>209</v>
      </c>
      <c r="B214" s="10" t="n"/>
      <c r="C214" s="10" t="n"/>
      <c r="D214" s="10" t="n"/>
      <c r="E214" s="10" t="n"/>
      <c r="F214" s="10" t="n"/>
      <c r="G214" s="10" t="n"/>
      <c r="H214" s="11" t="n"/>
      <c r="I214" s="10" t="n"/>
      <c r="J214" s="10" t="n"/>
      <c r="K214" s="10" t="n"/>
      <c r="L214" s="10" t="n"/>
      <c r="M214" s="10" t="n"/>
      <c r="N214" s="12">
        <f>IF(OR(E214="",LEFT(E214,4)="None"),"",IFERROR(INDEX('EBI Reference'!$A$6:$A$47,MATCH(E214,'EBI Reference'!$C$6:$C$47,0)),""))</f>
        <v/>
      </c>
      <c r="O214" s="12">
        <f>IF(OR(B214="",F214=""),"",IF(IFERROR(INDEX(Schools!$D$6:$F$15,MATCH(B214,Schools!$B$6:$B$15,0),MATCH(F214,Lists!$A$2:$A$4,0)),"No")="Yes","Yes","No"))</f>
        <v/>
      </c>
      <c r="P214" s="12">
        <f>IF(OR(N214="",F214=""),"n/a",IF(ISNUMBER(SEARCH(INDEX(Lists!$B$2:$B$4,MATCH(F214,Lists!$A$2:$A$4,0)),IFERROR(INDEX('EBI Reference'!$D$6:$D$47,MATCH(N214,'EBI Reference'!$A$6:$A$47,0)),""))),"Yes","No"))</f>
        <v/>
      </c>
      <c r="Q214" s="12">
        <f>IF(COUNTA(B214:M214)=0,"",IF(OR(B214="",C214="",D214="",F214="",H214="",I214=""),"Complete this line",IF(O214="No","Domain not selected for this school",IF(AND(E214&lt;&gt;"",LEFT(E214,4)&lt;&gt;"None",COUNTIFS(EBIs!$B$6:$B$45,B214,EBIs!$C$6:$C$45,E214)=0),"EBI not listed on EBIs tab",IF(P214="No","Domain does not match the EBI's menu domain",IF(I214="Existing level","Stop: existing cost (supplanting)",IF(J214="Food or meals","Stop: no food from IPG funds",IF(OR(ISNUMBER(SEARCH("gift card",D214)),ISNUMBER(SEARCH("cash",D214))),"Stop: no gift cards or cash from IPG funds",IF(AND(G214="Indirect cost",C214&lt;&gt;"District-level"),"Set the line level to District-level",IF(AND(G214="Student wages",J214&lt;&gt;"Student wages for paid work experience"),"Set the supplement risk to student wages",IF(AND(G214="Student recognition (non-cash)",J214&lt;&gt;"Student recognition (non-cash)"),"Set the supplement risk to student recognition",IF(J214="","Pick a supplement risk (or None identified)",IF(AND(I214="Expanded beyond current level",K214=""),"Name what the school received before IPG",IF(AND(J214&lt;&gt;"None identified",L214&lt;&gt;"Cleared"),"Open: supplement review","OK"))))))))))))))</f>
        <v/>
      </c>
    </row>
    <row r="215">
      <c r="A215" s="7" t="n">
        <v>210</v>
      </c>
      <c r="B215" s="10" t="n"/>
      <c r="C215" s="10" t="n"/>
      <c r="D215" s="10" t="n"/>
      <c r="E215" s="10" t="n"/>
      <c r="F215" s="10" t="n"/>
      <c r="G215" s="10" t="n"/>
      <c r="H215" s="11" t="n"/>
      <c r="I215" s="10" t="n"/>
      <c r="J215" s="10" t="n"/>
      <c r="K215" s="10" t="n"/>
      <c r="L215" s="10" t="n"/>
      <c r="M215" s="10" t="n"/>
      <c r="N215" s="12">
        <f>IF(OR(E215="",LEFT(E215,4)="None"),"",IFERROR(INDEX('EBI Reference'!$A$6:$A$47,MATCH(E215,'EBI Reference'!$C$6:$C$47,0)),""))</f>
        <v/>
      </c>
      <c r="O215" s="12">
        <f>IF(OR(B215="",F215=""),"",IF(IFERROR(INDEX(Schools!$D$6:$F$15,MATCH(B215,Schools!$B$6:$B$15,0),MATCH(F215,Lists!$A$2:$A$4,0)),"No")="Yes","Yes","No"))</f>
        <v/>
      </c>
      <c r="P215" s="12">
        <f>IF(OR(N215="",F215=""),"n/a",IF(ISNUMBER(SEARCH(INDEX(Lists!$B$2:$B$4,MATCH(F215,Lists!$A$2:$A$4,0)),IFERROR(INDEX('EBI Reference'!$D$6:$D$47,MATCH(N215,'EBI Reference'!$A$6:$A$47,0)),""))),"Yes","No"))</f>
        <v/>
      </c>
      <c r="Q215" s="12">
        <f>IF(COUNTA(B215:M215)=0,"",IF(OR(B215="",C215="",D215="",F215="",H215="",I215=""),"Complete this line",IF(O215="No","Domain not selected for this school",IF(AND(E215&lt;&gt;"",LEFT(E215,4)&lt;&gt;"None",COUNTIFS(EBIs!$B$6:$B$45,B215,EBIs!$C$6:$C$45,E215)=0),"EBI not listed on EBIs tab",IF(P215="No","Domain does not match the EBI's menu domain",IF(I215="Existing level","Stop: existing cost (supplanting)",IF(J215="Food or meals","Stop: no food from IPG funds",IF(OR(ISNUMBER(SEARCH("gift card",D215)),ISNUMBER(SEARCH("cash",D215))),"Stop: no gift cards or cash from IPG funds",IF(AND(G215="Indirect cost",C215&lt;&gt;"District-level"),"Set the line level to District-level",IF(AND(G215="Student wages",J215&lt;&gt;"Student wages for paid work experience"),"Set the supplement risk to student wages",IF(AND(G215="Student recognition (non-cash)",J215&lt;&gt;"Student recognition (non-cash)"),"Set the supplement risk to student recognition",IF(J215="","Pick a supplement risk (or None identified)",IF(AND(I215="Expanded beyond current level",K215=""),"Name what the school received before IPG",IF(AND(J215&lt;&gt;"None identified",L215&lt;&gt;"Cleared"),"Open: supplement review","OK"))))))))))))))</f>
        <v/>
      </c>
    </row>
    <row r="216">
      <c r="A216" s="7" t="n">
        <v>211</v>
      </c>
      <c r="B216" s="10" t="n"/>
      <c r="C216" s="10" t="n"/>
      <c r="D216" s="10" t="n"/>
      <c r="E216" s="10" t="n"/>
      <c r="F216" s="10" t="n"/>
      <c r="G216" s="10" t="n"/>
      <c r="H216" s="11" t="n"/>
      <c r="I216" s="10" t="n"/>
      <c r="J216" s="10" t="n"/>
      <c r="K216" s="10" t="n"/>
      <c r="L216" s="10" t="n"/>
      <c r="M216" s="10" t="n"/>
      <c r="N216" s="12">
        <f>IF(OR(E216="",LEFT(E216,4)="None"),"",IFERROR(INDEX('EBI Reference'!$A$6:$A$47,MATCH(E216,'EBI Reference'!$C$6:$C$47,0)),""))</f>
        <v/>
      </c>
      <c r="O216" s="12">
        <f>IF(OR(B216="",F216=""),"",IF(IFERROR(INDEX(Schools!$D$6:$F$15,MATCH(B216,Schools!$B$6:$B$15,0),MATCH(F216,Lists!$A$2:$A$4,0)),"No")="Yes","Yes","No"))</f>
        <v/>
      </c>
      <c r="P216" s="12">
        <f>IF(OR(N216="",F216=""),"n/a",IF(ISNUMBER(SEARCH(INDEX(Lists!$B$2:$B$4,MATCH(F216,Lists!$A$2:$A$4,0)),IFERROR(INDEX('EBI Reference'!$D$6:$D$47,MATCH(N216,'EBI Reference'!$A$6:$A$47,0)),""))),"Yes","No"))</f>
        <v/>
      </c>
      <c r="Q216" s="12">
        <f>IF(COUNTA(B216:M216)=0,"",IF(OR(B216="",C216="",D216="",F216="",H216="",I216=""),"Complete this line",IF(O216="No","Domain not selected for this school",IF(AND(E216&lt;&gt;"",LEFT(E216,4)&lt;&gt;"None",COUNTIFS(EBIs!$B$6:$B$45,B216,EBIs!$C$6:$C$45,E216)=0),"EBI not listed on EBIs tab",IF(P216="No","Domain does not match the EBI's menu domain",IF(I216="Existing level","Stop: existing cost (supplanting)",IF(J216="Food or meals","Stop: no food from IPG funds",IF(OR(ISNUMBER(SEARCH("gift card",D216)),ISNUMBER(SEARCH("cash",D216))),"Stop: no gift cards or cash from IPG funds",IF(AND(G216="Indirect cost",C216&lt;&gt;"District-level"),"Set the line level to District-level",IF(AND(G216="Student wages",J216&lt;&gt;"Student wages for paid work experience"),"Set the supplement risk to student wages",IF(AND(G216="Student recognition (non-cash)",J216&lt;&gt;"Student recognition (non-cash)"),"Set the supplement risk to student recognition",IF(J216="","Pick a supplement risk (or None identified)",IF(AND(I216="Expanded beyond current level",K216=""),"Name what the school received before IPG",IF(AND(J216&lt;&gt;"None identified",L216&lt;&gt;"Cleared"),"Open: supplement review","OK"))))))))))))))</f>
        <v/>
      </c>
    </row>
    <row r="217">
      <c r="A217" s="7" t="n">
        <v>212</v>
      </c>
      <c r="B217" s="10" t="n"/>
      <c r="C217" s="10" t="n"/>
      <c r="D217" s="10" t="n"/>
      <c r="E217" s="10" t="n"/>
      <c r="F217" s="10" t="n"/>
      <c r="G217" s="10" t="n"/>
      <c r="H217" s="11" t="n"/>
      <c r="I217" s="10" t="n"/>
      <c r="J217" s="10" t="n"/>
      <c r="K217" s="10" t="n"/>
      <c r="L217" s="10" t="n"/>
      <c r="M217" s="10" t="n"/>
      <c r="N217" s="12">
        <f>IF(OR(E217="",LEFT(E217,4)="None"),"",IFERROR(INDEX('EBI Reference'!$A$6:$A$47,MATCH(E217,'EBI Reference'!$C$6:$C$47,0)),""))</f>
        <v/>
      </c>
      <c r="O217" s="12">
        <f>IF(OR(B217="",F217=""),"",IF(IFERROR(INDEX(Schools!$D$6:$F$15,MATCH(B217,Schools!$B$6:$B$15,0),MATCH(F217,Lists!$A$2:$A$4,0)),"No")="Yes","Yes","No"))</f>
        <v/>
      </c>
      <c r="P217" s="12">
        <f>IF(OR(N217="",F217=""),"n/a",IF(ISNUMBER(SEARCH(INDEX(Lists!$B$2:$B$4,MATCH(F217,Lists!$A$2:$A$4,0)),IFERROR(INDEX('EBI Reference'!$D$6:$D$47,MATCH(N217,'EBI Reference'!$A$6:$A$47,0)),""))),"Yes","No"))</f>
        <v/>
      </c>
      <c r="Q217" s="12">
        <f>IF(COUNTA(B217:M217)=0,"",IF(OR(B217="",C217="",D217="",F217="",H217="",I217=""),"Complete this line",IF(O217="No","Domain not selected for this school",IF(AND(E217&lt;&gt;"",LEFT(E217,4)&lt;&gt;"None",COUNTIFS(EBIs!$B$6:$B$45,B217,EBIs!$C$6:$C$45,E217)=0),"EBI not listed on EBIs tab",IF(P217="No","Domain does not match the EBI's menu domain",IF(I217="Existing level","Stop: existing cost (supplanting)",IF(J217="Food or meals","Stop: no food from IPG funds",IF(OR(ISNUMBER(SEARCH("gift card",D217)),ISNUMBER(SEARCH("cash",D217))),"Stop: no gift cards or cash from IPG funds",IF(AND(G217="Indirect cost",C217&lt;&gt;"District-level"),"Set the line level to District-level",IF(AND(G217="Student wages",J217&lt;&gt;"Student wages for paid work experience"),"Set the supplement risk to student wages",IF(AND(G217="Student recognition (non-cash)",J217&lt;&gt;"Student recognition (non-cash)"),"Set the supplement risk to student recognition",IF(J217="","Pick a supplement risk (or None identified)",IF(AND(I217="Expanded beyond current level",K217=""),"Name what the school received before IPG",IF(AND(J217&lt;&gt;"None identified",L217&lt;&gt;"Cleared"),"Open: supplement review","OK"))))))))))))))</f>
        <v/>
      </c>
    </row>
    <row r="218">
      <c r="A218" s="7" t="n">
        <v>213</v>
      </c>
      <c r="B218" s="10" t="n"/>
      <c r="C218" s="10" t="n"/>
      <c r="D218" s="10" t="n"/>
      <c r="E218" s="10" t="n"/>
      <c r="F218" s="10" t="n"/>
      <c r="G218" s="10" t="n"/>
      <c r="H218" s="11" t="n"/>
      <c r="I218" s="10" t="n"/>
      <c r="J218" s="10" t="n"/>
      <c r="K218" s="10" t="n"/>
      <c r="L218" s="10" t="n"/>
      <c r="M218" s="10" t="n"/>
      <c r="N218" s="12">
        <f>IF(OR(E218="",LEFT(E218,4)="None"),"",IFERROR(INDEX('EBI Reference'!$A$6:$A$47,MATCH(E218,'EBI Reference'!$C$6:$C$47,0)),""))</f>
        <v/>
      </c>
      <c r="O218" s="12">
        <f>IF(OR(B218="",F218=""),"",IF(IFERROR(INDEX(Schools!$D$6:$F$15,MATCH(B218,Schools!$B$6:$B$15,0),MATCH(F218,Lists!$A$2:$A$4,0)),"No")="Yes","Yes","No"))</f>
        <v/>
      </c>
      <c r="P218" s="12">
        <f>IF(OR(N218="",F218=""),"n/a",IF(ISNUMBER(SEARCH(INDEX(Lists!$B$2:$B$4,MATCH(F218,Lists!$A$2:$A$4,0)),IFERROR(INDEX('EBI Reference'!$D$6:$D$47,MATCH(N218,'EBI Reference'!$A$6:$A$47,0)),""))),"Yes","No"))</f>
        <v/>
      </c>
      <c r="Q218" s="12">
        <f>IF(COUNTA(B218:M218)=0,"",IF(OR(B218="",C218="",D218="",F218="",H218="",I218=""),"Complete this line",IF(O218="No","Domain not selected for this school",IF(AND(E218&lt;&gt;"",LEFT(E218,4)&lt;&gt;"None",COUNTIFS(EBIs!$B$6:$B$45,B218,EBIs!$C$6:$C$45,E218)=0),"EBI not listed on EBIs tab",IF(P218="No","Domain does not match the EBI's menu domain",IF(I218="Existing level","Stop: existing cost (supplanting)",IF(J218="Food or meals","Stop: no food from IPG funds",IF(OR(ISNUMBER(SEARCH("gift card",D218)),ISNUMBER(SEARCH("cash",D218))),"Stop: no gift cards or cash from IPG funds",IF(AND(G218="Indirect cost",C218&lt;&gt;"District-level"),"Set the line level to District-level",IF(AND(G218="Student wages",J218&lt;&gt;"Student wages for paid work experience"),"Set the supplement risk to student wages",IF(AND(G218="Student recognition (non-cash)",J218&lt;&gt;"Student recognition (non-cash)"),"Set the supplement risk to student recognition",IF(J218="","Pick a supplement risk (or None identified)",IF(AND(I218="Expanded beyond current level",K218=""),"Name what the school received before IPG",IF(AND(J218&lt;&gt;"None identified",L218&lt;&gt;"Cleared"),"Open: supplement review","OK"))))))))))))))</f>
        <v/>
      </c>
    </row>
    <row r="219">
      <c r="A219" s="7" t="n">
        <v>214</v>
      </c>
      <c r="B219" s="10" t="n"/>
      <c r="C219" s="10" t="n"/>
      <c r="D219" s="10" t="n"/>
      <c r="E219" s="10" t="n"/>
      <c r="F219" s="10" t="n"/>
      <c r="G219" s="10" t="n"/>
      <c r="H219" s="11" t="n"/>
      <c r="I219" s="10" t="n"/>
      <c r="J219" s="10" t="n"/>
      <c r="K219" s="10" t="n"/>
      <c r="L219" s="10" t="n"/>
      <c r="M219" s="10" t="n"/>
      <c r="N219" s="12">
        <f>IF(OR(E219="",LEFT(E219,4)="None"),"",IFERROR(INDEX('EBI Reference'!$A$6:$A$47,MATCH(E219,'EBI Reference'!$C$6:$C$47,0)),""))</f>
        <v/>
      </c>
      <c r="O219" s="12">
        <f>IF(OR(B219="",F219=""),"",IF(IFERROR(INDEX(Schools!$D$6:$F$15,MATCH(B219,Schools!$B$6:$B$15,0),MATCH(F219,Lists!$A$2:$A$4,0)),"No")="Yes","Yes","No"))</f>
        <v/>
      </c>
      <c r="P219" s="12">
        <f>IF(OR(N219="",F219=""),"n/a",IF(ISNUMBER(SEARCH(INDEX(Lists!$B$2:$B$4,MATCH(F219,Lists!$A$2:$A$4,0)),IFERROR(INDEX('EBI Reference'!$D$6:$D$47,MATCH(N219,'EBI Reference'!$A$6:$A$47,0)),""))),"Yes","No"))</f>
        <v/>
      </c>
      <c r="Q219" s="12">
        <f>IF(COUNTA(B219:M219)=0,"",IF(OR(B219="",C219="",D219="",F219="",H219="",I219=""),"Complete this line",IF(O219="No","Domain not selected for this school",IF(AND(E219&lt;&gt;"",LEFT(E219,4)&lt;&gt;"None",COUNTIFS(EBIs!$B$6:$B$45,B219,EBIs!$C$6:$C$45,E219)=0),"EBI not listed on EBIs tab",IF(P219="No","Domain does not match the EBI's menu domain",IF(I219="Existing level","Stop: existing cost (supplanting)",IF(J219="Food or meals","Stop: no food from IPG funds",IF(OR(ISNUMBER(SEARCH("gift card",D219)),ISNUMBER(SEARCH("cash",D219))),"Stop: no gift cards or cash from IPG funds",IF(AND(G219="Indirect cost",C219&lt;&gt;"District-level"),"Set the line level to District-level",IF(AND(G219="Student wages",J219&lt;&gt;"Student wages for paid work experience"),"Set the supplement risk to student wages",IF(AND(G219="Student recognition (non-cash)",J219&lt;&gt;"Student recognition (non-cash)"),"Set the supplement risk to student recognition",IF(J219="","Pick a supplement risk (or None identified)",IF(AND(I219="Expanded beyond current level",K219=""),"Name what the school received before IPG",IF(AND(J219&lt;&gt;"None identified",L219&lt;&gt;"Cleared"),"Open: supplement review","OK"))))))))))))))</f>
        <v/>
      </c>
    </row>
    <row r="220">
      <c r="A220" s="7" t="n">
        <v>215</v>
      </c>
      <c r="B220" s="10" t="n"/>
      <c r="C220" s="10" t="n"/>
      <c r="D220" s="10" t="n"/>
      <c r="E220" s="10" t="n"/>
      <c r="F220" s="10" t="n"/>
      <c r="G220" s="10" t="n"/>
      <c r="H220" s="11" t="n"/>
      <c r="I220" s="10" t="n"/>
      <c r="J220" s="10" t="n"/>
      <c r="K220" s="10" t="n"/>
      <c r="L220" s="10" t="n"/>
      <c r="M220" s="10" t="n"/>
      <c r="N220" s="12">
        <f>IF(OR(E220="",LEFT(E220,4)="None"),"",IFERROR(INDEX('EBI Reference'!$A$6:$A$47,MATCH(E220,'EBI Reference'!$C$6:$C$47,0)),""))</f>
        <v/>
      </c>
      <c r="O220" s="12">
        <f>IF(OR(B220="",F220=""),"",IF(IFERROR(INDEX(Schools!$D$6:$F$15,MATCH(B220,Schools!$B$6:$B$15,0),MATCH(F220,Lists!$A$2:$A$4,0)),"No")="Yes","Yes","No"))</f>
        <v/>
      </c>
      <c r="P220" s="12">
        <f>IF(OR(N220="",F220=""),"n/a",IF(ISNUMBER(SEARCH(INDEX(Lists!$B$2:$B$4,MATCH(F220,Lists!$A$2:$A$4,0)),IFERROR(INDEX('EBI Reference'!$D$6:$D$47,MATCH(N220,'EBI Reference'!$A$6:$A$47,0)),""))),"Yes","No"))</f>
        <v/>
      </c>
      <c r="Q220" s="12">
        <f>IF(COUNTA(B220:M220)=0,"",IF(OR(B220="",C220="",D220="",F220="",H220="",I220=""),"Complete this line",IF(O220="No","Domain not selected for this school",IF(AND(E220&lt;&gt;"",LEFT(E220,4)&lt;&gt;"None",COUNTIFS(EBIs!$B$6:$B$45,B220,EBIs!$C$6:$C$45,E220)=0),"EBI not listed on EBIs tab",IF(P220="No","Domain does not match the EBI's menu domain",IF(I220="Existing level","Stop: existing cost (supplanting)",IF(J220="Food or meals","Stop: no food from IPG funds",IF(OR(ISNUMBER(SEARCH("gift card",D220)),ISNUMBER(SEARCH("cash",D220))),"Stop: no gift cards or cash from IPG funds",IF(AND(G220="Indirect cost",C220&lt;&gt;"District-level"),"Set the line level to District-level",IF(AND(G220="Student wages",J220&lt;&gt;"Student wages for paid work experience"),"Set the supplement risk to student wages",IF(AND(G220="Student recognition (non-cash)",J220&lt;&gt;"Student recognition (non-cash)"),"Set the supplement risk to student recognition",IF(J220="","Pick a supplement risk (or None identified)",IF(AND(I220="Expanded beyond current level",K220=""),"Name what the school received before IPG",IF(AND(J220&lt;&gt;"None identified",L220&lt;&gt;"Cleared"),"Open: supplement review","OK"))))))))))))))</f>
        <v/>
      </c>
    </row>
    <row r="221">
      <c r="A221" s="7" t="n">
        <v>216</v>
      </c>
      <c r="B221" s="10" t="n"/>
      <c r="C221" s="10" t="n"/>
      <c r="D221" s="10" t="n"/>
      <c r="E221" s="10" t="n"/>
      <c r="F221" s="10" t="n"/>
      <c r="G221" s="10" t="n"/>
      <c r="H221" s="11" t="n"/>
      <c r="I221" s="10" t="n"/>
      <c r="J221" s="10" t="n"/>
      <c r="K221" s="10" t="n"/>
      <c r="L221" s="10" t="n"/>
      <c r="M221" s="10" t="n"/>
      <c r="N221" s="12">
        <f>IF(OR(E221="",LEFT(E221,4)="None"),"",IFERROR(INDEX('EBI Reference'!$A$6:$A$47,MATCH(E221,'EBI Reference'!$C$6:$C$47,0)),""))</f>
        <v/>
      </c>
      <c r="O221" s="12">
        <f>IF(OR(B221="",F221=""),"",IF(IFERROR(INDEX(Schools!$D$6:$F$15,MATCH(B221,Schools!$B$6:$B$15,0),MATCH(F221,Lists!$A$2:$A$4,0)),"No")="Yes","Yes","No"))</f>
        <v/>
      </c>
      <c r="P221" s="12">
        <f>IF(OR(N221="",F221=""),"n/a",IF(ISNUMBER(SEARCH(INDEX(Lists!$B$2:$B$4,MATCH(F221,Lists!$A$2:$A$4,0)),IFERROR(INDEX('EBI Reference'!$D$6:$D$47,MATCH(N221,'EBI Reference'!$A$6:$A$47,0)),""))),"Yes","No"))</f>
        <v/>
      </c>
      <c r="Q221" s="12">
        <f>IF(COUNTA(B221:M221)=0,"",IF(OR(B221="",C221="",D221="",F221="",H221="",I221=""),"Complete this line",IF(O221="No","Domain not selected for this school",IF(AND(E221&lt;&gt;"",LEFT(E221,4)&lt;&gt;"None",COUNTIFS(EBIs!$B$6:$B$45,B221,EBIs!$C$6:$C$45,E221)=0),"EBI not listed on EBIs tab",IF(P221="No","Domain does not match the EBI's menu domain",IF(I221="Existing level","Stop: existing cost (supplanting)",IF(J221="Food or meals","Stop: no food from IPG funds",IF(OR(ISNUMBER(SEARCH("gift card",D221)),ISNUMBER(SEARCH("cash",D221))),"Stop: no gift cards or cash from IPG funds",IF(AND(G221="Indirect cost",C221&lt;&gt;"District-level"),"Set the line level to District-level",IF(AND(G221="Student wages",J221&lt;&gt;"Student wages for paid work experience"),"Set the supplement risk to student wages",IF(AND(G221="Student recognition (non-cash)",J221&lt;&gt;"Student recognition (non-cash)"),"Set the supplement risk to student recognition",IF(J221="","Pick a supplement risk (or None identified)",IF(AND(I221="Expanded beyond current level",K221=""),"Name what the school received before IPG",IF(AND(J221&lt;&gt;"None identified",L221&lt;&gt;"Cleared"),"Open: supplement review","OK"))))))))))))))</f>
        <v/>
      </c>
    </row>
    <row r="222">
      <c r="A222" s="7" t="n">
        <v>217</v>
      </c>
      <c r="B222" s="10" t="n"/>
      <c r="C222" s="10" t="n"/>
      <c r="D222" s="10" t="n"/>
      <c r="E222" s="10" t="n"/>
      <c r="F222" s="10" t="n"/>
      <c r="G222" s="10" t="n"/>
      <c r="H222" s="11" t="n"/>
      <c r="I222" s="10" t="n"/>
      <c r="J222" s="10" t="n"/>
      <c r="K222" s="10" t="n"/>
      <c r="L222" s="10" t="n"/>
      <c r="M222" s="10" t="n"/>
      <c r="N222" s="12">
        <f>IF(OR(E222="",LEFT(E222,4)="None"),"",IFERROR(INDEX('EBI Reference'!$A$6:$A$47,MATCH(E222,'EBI Reference'!$C$6:$C$47,0)),""))</f>
        <v/>
      </c>
      <c r="O222" s="12">
        <f>IF(OR(B222="",F222=""),"",IF(IFERROR(INDEX(Schools!$D$6:$F$15,MATCH(B222,Schools!$B$6:$B$15,0),MATCH(F222,Lists!$A$2:$A$4,0)),"No")="Yes","Yes","No"))</f>
        <v/>
      </c>
      <c r="P222" s="12">
        <f>IF(OR(N222="",F222=""),"n/a",IF(ISNUMBER(SEARCH(INDEX(Lists!$B$2:$B$4,MATCH(F222,Lists!$A$2:$A$4,0)),IFERROR(INDEX('EBI Reference'!$D$6:$D$47,MATCH(N222,'EBI Reference'!$A$6:$A$47,0)),""))),"Yes","No"))</f>
        <v/>
      </c>
      <c r="Q222" s="12">
        <f>IF(COUNTA(B222:M222)=0,"",IF(OR(B222="",C222="",D222="",F222="",H222="",I222=""),"Complete this line",IF(O222="No","Domain not selected for this school",IF(AND(E222&lt;&gt;"",LEFT(E222,4)&lt;&gt;"None",COUNTIFS(EBIs!$B$6:$B$45,B222,EBIs!$C$6:$C$45,E222)=0),"EBI not listed on EBIs tab",IF(P222="No","Domain does not match the EBI's menu domain",IF(I222="Existing level","Stop: existing cost (supplanting)",IF(J222="Food or meals","Stop: no food from IPG funds",IF(OR(ISNUMBER(SEARCH("gift card",D222)),ISNUMBER(SEARCH("cash",D222))),"Stop: no gift cards or cash from IPG funds",IF(AND(G222="Indirect cost",C222&lt;&gt;"District-level"),"Set the line level to District-level",IF(AND(G222="Student wages",J222&lt;&gt;"Student wages for paid work experience"),"Set the supplement risk to student wages",IF(AND(G222="Student recognition (non-cash)",J222&lt;&gt;"Student recognition (non-cash)"),"Set the supplement risk to student recognition",IF(J222="","Pick a supplement risk (or None identified)",IF(AND(I222="Expanded beyond current level",K222=""),"Name what the school received before IPG",IF(AND(J222&lt;&gt;"None identified",L222&lt;&gt;"Cleared"),"Open: supplement review","OK"))))))))))))))</f>
        <v/>
      </c>
    </row>
    <row r="223">
      <c r="A223" s="7" t="n">
        <v>218</v>
      </c>
      <c r="B223" s="10" t="n"/>
      <c r="C223" s="10" t="n"/>
      <c r="D223" s="10" t="n"/>
      <c r="E223" s="10" t="n"/>
      <c r="F223" s="10" t="n"/>
      <c r="G223" s="10" t="n"/>
      <c r="H223" s="11" t="n"/>
      <c r="I223" s="10" t="n"/>
      <c r="J223" s="10" t="n"/>
      <c r="K223" s="10" t="n"/>
      <c r="L223" s="10" t="n"/>
      <c r="M223" s="10" t="n"/>
      <c r="N223" s="12">
        <f>IF(OR(E223="",LEFT(E223,4)="None"),"",IFERROR(INDEX('EBI Reference'!$A$6:$A$47,MATCH(E223,'EBI Reference'!$C$6:$C$47,0)),""))</f>
        <v/>
      </c>
      <c r="O223" s="12">
        <f>IF(OR(B223="",F223=""),"",IF(IFERROR(INDEX(Schools!$D$6:$F$15,MATCH(B223,Schools!$B$6:$B$15,0),MATCH(F223,Lists!$A$2:$A$4,0)),"No")="Yes","Yes","No"))</f>
        <v/>
      </c>
      <c r="P223" s="12">
        <f>IF(OR(N223="",F223=""),"n/a",IF(ISNUMBER(SEARCH(INDEX(Lists!$B$2:$B$4,MATCH(F223,Lists!$A$2:$A$4,0)),IFERROR(INDEX('EBI Reference'!$D$6:$D$47,MATCH(N223,'EBI Reference'!$A$6:$A$47,0)),""))),"Yes","No"))</f>
        <v/>
      </c>
      <c r="Q223" s="12">
        <f>IF(COUNTA(B223:M223)=0,"",IF(OR(B223="",C223="",D223="",F223="",H223="",I223=""),"Complete this line",IF(O223="No","Domain not selected for this school",IF(AND(E223&lt;&gt;"",LEFT(E223,4)&lt;&gt;"None",COUNTIFS(EBIs!$B$6:$B$45,B223,EBIs!$C$6:$C$45,E223)=0),"EBI not listed on EBIs tab",IF(P223="No","Domain does not match the EBI's menu domain",IF(I223="Existing level","Stop: existing cost (supplanting)",IF(J223="Food or meals","Stop: no food from IPG funds",IF(OR(ISNUMBER(SEARCH("gift card",D223)),ISNUMBER(SEARCH("cash",D223))),"Stop: no gift cards or cash from IPG funds",IF(AND(G223="Indirect cost",C223&lt;&gt;"District-level"),"Set the line level to District-level",IF(AND(G223="Student wages",J223&lt;&gt;"Student wages for paid work experience"),"Set the supplement risk to student wages",IF(AND(G223="Student recognition (non-cash)",J223&lt;&gt;"Student recognition (non-cash)"),"Set the supplement risk to student recognition",IF(J223="","Pick a supplement risk (or None identified)",IF(AND(I223="Expanded beyond current level",K223=""),"Name what the school received before IPG",IF(AND(J223&lt;&gt;"None identified",L223&lt;&gt;"Cleared"),"Open: supplement review","OK"))))))))))))))</f>
        <v/>
      </c>
    </row>
    <row r="224">
      <c r="A224" s="7" t="n">
        <v>219</v>
      </c>
      <c r="B224" s="10" t="n"/>
      <c r="C224" s="10" t="n"/>
      <c r="D224" s="10" t="n"/>
      <c r="E224" s="10" t="n"/>
      <c r="F224" s="10" t="n"/>
      <c r="G224" s="10" t="n"/>
      <c r="H224" s="11" t="n"/>
      <c r="I224" s="10" t="n"/>
      <c r="J224" s="10" t="n"/>
      <c r="K224" s="10" t="n"/>
      <c r="L224" s="10" t="n"/>
      <c r="M224" s="10" t="n"/>
      <c r="N224" s="12">
        <f>IF(OR(E224="",LEFT(E224,4)="None"),"",IFERROR(INDEX('EBI Reference'!$A$6:$A$47,MATCH(E224,'EBI Reference'!$C$6:$C$47,0)),""))</f>
        <v/>
      </c>
      <c r="O224" s="12">
        <f>IF(OR(B224="",F224=""),"",IF(IFERROR(INDEX(Schools!$D$6:$F$15,MATCH(B224,Schools!$B$6:$B$15,0),MATCH(F224,Lists!$A$2:$A$4,0)),"No")="Yes","Yes","No"))</f>
        <v/>
      </c>
      <c r="P224" s="12">
        <f>IF(OR(N224="",F224=""),"n/a",IF(ISNUMBER(SEARCH(INDEX(Lists!$B$2:$B$4,MATCH(F224,Lists!$A$2:$A$4,0)),IFERROR(INDEX('EBI Reference'!$D$6:$D$47,MATCH(N224,'EBI Reference'!$A$6:$A$47,0)),""))),"Yes","No"))</f>
        <v/>
      </c>
      <c r="Q224" s="12">
        <f>IF(COUNTA(B224:M224)=0,"",IF(OR(B224="",C224="",D224="",F224="",H224="",I224=""),"Complete this line",IF(O224="No","Domain not selected for this school",IF(AND(E224&lt;&gt;"",LEFT(E224,4)&lt;&gt;"None",COUNTIFS(EBIs!$B$6:$B$45,B224,EBIs!$C$6:$C$45,E224)=0),"EBI not listed on EBIs tab",IF(P224="No","Domain does not match the EBI's menu domain",IF(I224="Existing level","Stop: existing cost (supplanting)",IF(J224="Food or meals","Stop: no food from IPG funds",IF(OR(ISNUMBER(SEARCH("gift card",D224)),ISNUMBER(SEARCH("cash",D224))),"Stop: no gift cards or cash from IPG funds",IF(AND(G224="Indirect cost",C224&lt;&gt;"District-level"),"Set the line level to District-level",IF(AND(G224="Student wages",J224&lt;&gt;"Student wages for paid work experience"),"Set the supplement risk to student wages",IF(AND(G224="Student recognition (non-cash)",J224&lt;&gt;"Student recognition (non-cash)"),"Set the supplement risk to student recognition",IF(J224="","Pick a supplement risk (or None identified)",IF(AND(I224="Expanded beyond current level",K224=""),"Name what the school received before IPG",IF(AND(J224&lt;&gt;"None identified",L224&lt;&gt;"Cleared"),"Open: supplement review","OK"))))))))))))))</f>
        <v/>
      </c>
    </row>
    <row r="225">
      <c r="A225" s="7" t="n">
        <v>220</v>
      </c>
      <c r="B225" s="10" t="n"/>
      <c r="C225" s="10" t="n"/>
      <c r="D225" s="10" t="n"/>
      <c r="E225" s="10" t="n"/>
      <c r="F225" s="10" t="n"/>
      <c r="G225" s="10" t="n"/>
      <c r="H225" s="11" t="n"/>
      <c r="I225" s="10" t="n"/>
      <c r="J225" s="10" t="n"/>
      <c r="K225" s="10" t="n"/>
      <c r="L225" s="10" t="n"/>
      <c r="M225" s="10" t="n"/>
      <c r="N225" s="12">
        <f>IF(OR(E225="",LEFT(E225,4)="None"),"",IFERROR(INDEX('EBI Reference'!$A$6:$A$47,MATCH(E225,'EBI Reference'!$C$6:$C$47,0)),""))</f>
        <v/>
      </c>
      <c r="O225" s="12">
        <f>IF(OR(B225="",F225=""),"",IF(IFERROR(INDEX(Schools!$D$6:$F$15,MATCH(B225,Schools!$B$6:$B$15,0),MATCH(F225,Lists!$A$2:$A$4,0)),"No")="Yes","Yes","No"))</f>
        <v/>
      </c>
      <c r="P225" s="12">
        <f>IF(OR(N225="",F225=""),"n/a",IF(ISNUMBER(SEARCH(INDEX(Lists!$B$2:$B$4,MATCH(F225,Lists!$A$2:$A$4,0)),IFERROR(INDEX('EBI Reference'!$D$6:$D$47,MATCH(N225,'EBI Reference'!$A$6:$A$47,0)),""))),"Yes","No"))</f>
        <v/>
      </c>
      <c r="Q225" s="12">
        <f>IF(COUNTA(B225:M225)=0,"",IF(OR(B225="",C225="",D225="",F225="",H225="",I225=""),"Complete this line",IF(O225="No","Domain not selected for this school",IF(AND(E225&lt;&gt;"",LEFT(E225,4)&lt;&gt;"None",COUNTIFS(EBIs!$B$6:$B$45,B225,EBIs!$C$6:$C$45,E225)=0),"EBI not listed on EBIs tab",IF(P225="No","Domain does not match the EBI's menu domain",IF(I225="Existing level","Stop: existing cost (supplanting)",IF(J225="Food or meals","Stop: no food from IPG funds",IF(OR(ISNUMBER(SEARCH("gift card",D225)),ISNUMBER(SEARCH("cash",D225))),"Stop: no gift cards or cash from IPG funds",IF(AND(G225="Indirect cost",C225&lt;&gt;"District-level"),"Set the line level to District-level",IF(AND(G225="Student wages",J225&lt;&gt;"Student wages for paid work experience"),"Set the supplement risk to student wages",IF(AND(G225="Student recognition (non-cash)",J225&lt;&gt;"Student recognition (non-cash)"),"Set the supplement risk to student recognition",IF(J225="","Pick a supplement risk (or None identified)",IF(AND(I225="Expanded beyond current level",K225=""),"Name what the school received before IPG",IF(AND(J225&lt;&gt;"None identified",L225&lt;&gt;"Cleared"),"Open: supplement review","OK"))))))))))))))</f>
        <v/>
      </c>
    </row>
    <row r="226">
      <c r="A226" s="7" t="n">
        <v>221</v>
      </c>
      <c r="B226" s="10" t="n"/>
      <c r="C226" s="10" t="n"/>
      <c r="D226" s="10" t="n"/>
      <c r="E226" s="10" t="n"/>
      <c r="F226" s="10" t="n"/>
      <c r="G226" s="10" t="n"/>
      <c r="H226" s="11" t="n"/>
      <c r="I226" s="10" t="n"/>
      <c r="J226" s="10" t="n"/>
      <c r="K226" s="10" t="n"/>
      <c r="L226" s="10" t="n"/>
      <c r="M226" s="10" t="n"/>
      <c r="N226" s="12">
        <f>IF(OR(E226="",LEFT(E226,4)="None"),"",IFERROR(INDEX('EBI Reference'!$A$6:$A$47,MATCH(E226,'EBI Reference'!$C$6:$C$47,0)),""))</f>
        <v/>
      </c>
      <c r="O226" s="12">
        <f>IF(OR(B226="",F226=""),"",IF(IFERROR(INDEX(Schools!$D$6:$F$15,MATCH(B226,Schools!$B$6:$B$15,0),MATCH(F226,Lists!$A$2:$A$4,0)),"No")="Yes","Yes","No"))</f>
        <v/>
      </c>
      <c r="P226" s="12">
        <f>IF(OR(N226="",F226=""),"n/a",IF(ISNUMBER(SEARCH(INDEX(Lists!$B$2:$B$4,MATCH(F226,Lists!$A$2:$A$4,0)),IFERROR(INDEX('EBI Reference'!$D$6:$D$47,MATCH(N226,'EBI Reference'!$A$6:$A$47,0)),""))),"Yes","No"))</f>
        <v/>
      </c>
      <c r="Q226" s="12">
        <f>IF(COUNTA(B226:M226)=0,"",IF(OR(B226="",C226="",D226="",F226="",H226="",I226=""),"Complete this line",IF(O226="No","Domain not selected for this school",IF(AND(E226&lt;&gt;"",LEFT(E226,4)&lt;&gt;"None",COUNTIFS(EBIs!$B$6:$B$45,B226,EBIs!$C$6:$C$45,E226)=0),"EBI not listed on EBIs tab",IF(P226="No","Domain does not match the EBI's menu domain",IF(I226="Existing level","Stop: existing cost (supplanting)",IF(J226="Food or meals","Stop: no food from IPG funds",IF(OR(ISNUMBER(SEARCH("gift card",D226)),ISNUMBER(SEARCH("cash",D226))),"Stop: no gift cards or cash from IPG funds",IF(AND(G226="Indirect cost",C226&lt;&gt;"District-level"),"Set the line level to District-level",IF(AND(G226="Student wages",J226&lt;&gt;"Student wages for paid work experience"),"Set the supplement risk to student wages",IF(AND(G226="Student recognition (non-cash)",J226&lt;&gt;"Student recognition (non-cash)"),"Set the supplement risk to student recognition",IF(J226="","Pick a supplement risk (or None identified)",IF(AND(I226="Expanded beyond current level",K226=""),"Name what the school received before IPG",IF(AND(J226&lt;&gt;"None identified",L226&lt;&gt;"Cleared"),"Open: supplement review","OK"))))))))))))))</f>
        <v/>
      </c>
    </row>
    <row r="227">
      <c r="A227" s="7" t="n">
        <v>222</v>
      </c>
      <c r="B227" s="10" t="n"/>
      <c r="C227" s="10" t="n"/>
      <c r="D227" s="10" t="n"/>
      <c r="E227" s="10" t="n"/>
      <c r="F227" s="10" t="n"/>
      <c r="G227" s="10" t="n"/>
      <c r="H227" s="11" t="n"/>
      <c r="I227" s="10" t="n"/>
      <c r="J227" s="10" t="n"/>
      <c r="K227" s="10" t="n"/>
      <c r="L227" s="10" t="n"/>
      <c r="M227" s="10" t="n"/>
      <c r="N227" s="12">
        <f>IF(OR(E227="",LEFT(E227,4)="None"),"",IFERROR(INDEX('EBI Reference'!$A$6:$A$47,MATCH(E227,'EBI Reference'!$C$6:$C$47,0)),""))</f>
        <v/>
      </c>
      <c r="O227" s="12">
        <f>IF(OR(B227="",F227=""),"",IF(IFERROR(INDEX(Schools!$D$6:$F$15,MATCH(B227,Schools!$B$6:$B$15,0),MATCH(F227,Lists!$A$2:$A$4,0)),"No")="Yes","Yes","No"))</f>
        <v/>
      </c>
      <c r="P227" s="12">
        <f>IF(OR(N227="",F227=""),"n/a",IF(ISNUMBER(SEARCH(INDEX(Lists!$B$2:$B$4,MATCH(F227,Lists!$A$2:$A$4,0)),IFERROR(INDEX('EBI Reference'!$D$6:$D$47,MATCH(N227,'EBI Reference'!$A$6:$A$47,0)),""))),"Yes","No"))</f>
        <v/>
      </c>
      <c r="Q227" s="12">
        <f>IF(COUNTA(B227:M227)=0,"",IF(OR(B227="",C227="",D227="",F227="",H227="",I227=""),"Complete this line",IF(O227="No","Domain not selected for this school",IF(AND(E227&lt;&gt;"",LEFT(E227,4)&lt;&gt;"None",COUNTIFS(EBIs!$B$6:$B$45,B227,EBIs!$C$6:$C$45,E227)=0),"EBI not listed on EBIs tab",IF(P227="No","Domain does not match the EBI's menu domain",IF(I227="Existing level","Stop: existing cost (supplanting)",IF(J227="Food or meals","Stop: no food from IPG funds",IF(OR(ISNUMBER(SEARCH("gift card",D227)),ISNUMBER(SEARCH("cash",D227))),"Stop: no gift cards or cash from IPG funds",IF(AND(G227="Indirect cost",C227&lt;&gt;"District-level"),"Set the line level to District-level",IF(AND(G227="Student wages",J227&lt;&gt;"Student wages for paid work experience"),"Set the supplement risk to student wages",IF(AND(G227="Student recognition (non-cash)",J227&lt;&gt;"Student recognition (non-cash)"),"Set the supplement risk to student recognition",IF(J227="","Pick a supplement risk (or None identified)",IF(AND(I227="Expanded beyond current level",K227=""),"Name what the school received before IPG",IF(AND(J227&lt;&gt;"None identified",L227&lt;&gt;"Cleared"),"Open: supplement review","OK"))))))))))))))</f>
        <v/>
      </c>
    </row>
    <row r="228">
      <c r="A228" s="7" t="n">
        <v>223</v>
      </c>
      <c r="B228" s="10" t="n"/>
      <c r="C228" s="10" t="n"/>
      <c r="D228" s="10" t="n"/>
      <c r="E228" s="10" t="n"/>
      <c r="F228" s="10" t="n"/>
      <c r="G228" s="10" t="n"/>
      <c r="H228" s="11" t="n"/>
      <c r="I228" s="10" t="n"/>
      <c r="J228" s="10" t="n"/>
      <c r="K228" s="10" t="n"/>
      <c r="L228" s="10" t="n"/>
      <c r="M228" s="10" t="n"/>
      <c r="N228" s="12">
        <f>IF(OR(E228="",LEFT(E228,4)="None"),"",IFERROR(INDEX('EBI Reference'!$A$6:$A$47,MATCH(E228,'EBI Reference'!$C$6:$C$47,0)),""))</f>
        <v/>
      </c>
      <c r="O228" s="12">
        <f>IF(OR(B228="",F228=""),"",IF(IFERROR(INDEX(Schools!$D$6:$F$15,MATCH(B228,Schools!$B$6:$B$15,0),MATCH(F228,Lists!$A$2:$A$4,0)),"No")="Yes","Yes","No"))</f>
        <v/>
      </c>
      <c r="P228" s="12">
        <f>IF(OR(N228="",F228=""),"n/a",IF(ISNUMBER(SEARCH(INDEX(Lists!$B$2:$B$4,MATCH(F228,Lists!$A$2:$A$4,0)),IFERROR(INDEX('EBI Reference'!$D$6:$D$47,MATCH(N228,'EBI Reference'!$A$6:$A$47,0)),""))),"Yes","No"))</f>
        <v/>
      </c>
      <c r="Q228" s="12">
        <f>IF(COUNTA(B228:M228)=0,"",IF(OR(B228="",C228="",D228="",F228="",H228="",I228=""),"Complete this line",IF(O228="No","Domain not selected for this school",IF(AND(E228&lt;&gt;"",LEFT(E228,4)&lt;&gt;"None",COUNTIFS(EBIs!$B$6:$B$45,B228,EBIs!$C$6:$C$45,E228)=0),"EBI not listed on EBIs tab",IF(P228="No","Domain does not match the EBI's menu domain",IF(I228="Existing level","Stop: existing cost (supplanting)",IF(J228="Food or meals","Stop: no food from IPG funds",IF(OR(ISNUMBER(SEARCH("gift card",D228)),ISNUMBER(SEARCH("cash",D228))),"Stop: no gift cards or cash from IPG funds",IF(AND(G228="Indirect cost",C228&lt;&gt;"District-level"),"Set the line level to District-level",IF(AND(G228="Student wages",J228&lt;&gt;"Student wages for paid work experience"),"Set the supplement risk to student wages",IF(AND(G228="Student recognition (non-cash)",J228&lt;&gt;"Student recognition (non-cash)"),"Set the supplement risk to student recognition",IF(J228="","Pick a supplement risk (or None identified)",IF(AND(I228="Expanded beyond current level",K228=""),"Name what the school received before IPG",IF(AND(J228&lt;&gt;"None identified",L228&lt;&gt;"Cleared"),"Open: supplement review","OK"))))))))))))))</f>
        <v/>
      </c>
    </row>
    <row r="229">
      <c r="A229" s="7" t="n">
        <v>224</v>
      </c>
      <c r="B229" s="10" t="n"/>
      <c r="C229" s="10" t="n"/>
      <c r="D229" s="10" t="n"/>
      <c r="E229" s="10" t="n"/>
      <c r="F229" s="10" t="n"/>
      <c r="G229" s="10" t="n"/>
      <c r="H229" s="11" t="n"/>
      <c r="I229" s="10" t="n"/>
      <c r="J229" s="10" t="n"/>
      <c r="K229" s="10" t="n"/>
      <c r="L229" s="10" t="n"/>
      <c r="M229" s="10" t="n"/>
      <c r="N229" s="12">
        <f>IF(OR(E229="",LEFT(E229,4)="None"),"",IFERROR(INDEX('EBI Reference'!$A$6:$A$47,MATCH(E229,'EBI Reference'!$C$6:$C$47,0)),""))</f>
        <v/>
      </c>
      <c r="O229" s="12">
        <f>IF(OR(B229="",F229=""),"",IF(IFERROR(INDEX(Schools!$D$6:$F$15,MATCH(B229,Schools!$B$6:$B$15,0),MATCH(F229,Lists!$A$2:$A$4,0)),"No")="Yes","Yes","No"))</f>
        <v/>
      </c>
      <c r="P229" s="12">
        <f>IF(OR(N229="",F229=""),"n/a",IF(ISNUMBER(SEARCH(INDEX(Lists!$B$2:$B$4,MATCH(F229,Lists!$A$2:$A$4,0)),IFERROR(INDEX('EBI Reference'!$D$6:$D$47,MATCH(N229,'EBI Reference'!$A$6:$A$47,0)),""))),"Yes","No"))</f>
        <v/>
      </c>
      <c r="Q229" s="12">
        <f>IF(COUNTA(B229:M229)=0,"",IF(OR(B229="",C229="",D229="",F229="",H229="",I229=""),"Complete this line",IF(O229="No","Domain not selected for this school",IF(AND(E229&lt;&gt;"",LEFT(E229,4)&lt;&gt;"None",COUNTIFS(EBIs!$B$6:$B$45,B229,EBIs!$C$6:$C$45,E229)=0),"EBI not listed on EBIs tab",IF(P229="No","Domain does not match the EBI's menu domain",IF(I229="Existing level","Stop: existing cost (supplanting)",IF(J229="Food or meals","Stop: no food from IPG funds",IF(OR(ISNUMBER(SEARCH("gift card",D229)),ISNUMBER(SEARCH("cash",D229))),"Stop: no gift cards or cash from IPG funds",IF(AND(G229="Indirect cost",C229&lt;&gt;"District-level"),"Set the line level to District-level",IF(AND(G229="Student wages",J229&lt;&gt;"Student wages for paid work experience"),"Set the supplement risk to student wages",IF(AND(G229="Student recognition (non-cash)",J229&lt;&gt;"Student recognition (non-cash)"),"Set the supplement risk to student recognition",IF(J229="","Pick a supplement risk (or None identified)",IF(AND(I229="Expanded beyond current level",K229=""),"Name what the school received before IPG",IF(AND(J229&lt;&gt;"None identified",L229&lt;&gt;"Cleared"),"Open: supplement review","OK"))))))))))))))</f>
        <v/>
      </c>
    </row>
    <row r="230">
      <c r="A230" s="7" t="n">
        <v>225</v>
      </c>
      <c r="B230" s="10" t="n"/>
      <c r="C230" s="10" t="n"/>
      <c r="D230" s="10" t="n"/>
      <c r="E230" s="10" t="n"/>
      <c r="F230" s="10" t="n"/>
      <c r="G230" s="10" t="n"/>
      <c r="H230" s="11" t="n"/>
      <c r="I230" s="10" t="n"/>
      <c r="J230" s="10" t="n"/>
      <c r="K230" s="10" t="n"/>
      <c r="L230" s="10" t="n"/>
      <c r="M230" s="10" t="n"/>
      <c r="N230" s="12">
        <f>IF(OR(E230="",LEFT(E230,4)="None"),"",IFERROR(INDEX('EBI Reference'!$A$6:$A$47,MATCH(E230,'EBI Reference'!$C$6:$C$47,0)),""))</f>
        <v/>
      </c>
      <c r="O230" s="12">
        <f>IF(OR(B230="",F230=""),"",IF(IFERROR(INDEX(Schools!$D$6:$F$15,MATCH(B230,Schools!$B$6:$B$15,0),MATCH(F230,Lists!$A$2:$A$4,0)),"No")="Yes","Yes","No"))</f>
        <v/>
      </c>
      <c r="P230" s="12">
        <f>IF(OR(N230="",F230=""),"n/a",IF(ISNUMBER(SEARCH(INDEX(Lists!$B$2:$B$4,MATCH(F230,Lists!$A$2:$A$4,0)),IFERROR(INDEX('EBI Reference'!$D$6:$D$47,MATCH(N230,'EBI Reference'!$A$6:$A$47,0)),""))),"Yes","No"))</f>
        <v/>
      </c>
      <c r="Q230" s="12">
        <f>IF(COUNTA(B230:M230)=0,"",IF(OR(B230="",C230="",D230="",F230="",H230="",I230=""),"Complete this line",IF(O230="No","Domain not selected for this school",IF(AND(E230&lt;&gt;"",LEFT(E230,4)&lt;&gt;"None",COUNTIFS(EBIs!$B$6:$B$45,B230,EBIs!$C$6:$C$45,E230)=0),"EBI not listed on EBIs tab",IF(P230="No","Domain does not match the EBI's menu domain",IF(I230="Existing level","Stop: existing cost (supplanting)",IF(J230="Food or meals","Stop: no food from IPG funds",IF(OR(ISNUMBER(SEARCH("gift card",D230)),ISNUMBER(SEARCH("cash",D230))),"Stop: no gift cards or cash from IPG funds",IF(AND(G230="Indirect cost",C230&lt;&gt;"District-level"),"Set the line level to District-level",IF(AND(G230="Student wages",J230&lt;&gt;"Student wages for paid work experience"),"Set the supplement risk to student wages",IF(AND(G230="Student recognition (non-cash)",J230&lt;&gt;"Student recognition (non-cash)"),"Set the supplement risk to student recognition",IF(J230="","Pick a supplement risk (or None identified)",IF(AND(I230="Expanded beyond current level",K230=""),"Name what the school received before IPG",IF(AND(J230&lt;&gt;"None identified",L230&lt;&gt;"Cleared"),"Open: supplement review","OK"))))))))))))))</f>
        <v/>
      </c>
    </row>
    <row r="231">
      <c r="A231" s="7" t="n">
        <v>226</v>
      </c>
      <c r="B231" s="10" t="n"/>
      <c r="C231" s="10" t="n"/>
      <c r="D231" s="10" t="n"/>
      <c r="E231" s="10" t="n"/>
      <c r="F231" s="10" t="n"/>
      <c r="G231" s="10" t="n"/>
      <c r="H231" s="11" t="n"/>
      <c r="I231" s="10" t="n"/>
      <c r="J231" s="10" t="n"/>
      <c r="K231" s="10" t="n"/>
      <c r="L231" s="10" t="n"/>
      <c r="M231" s="10" t="n"/>
      <c r="N231" s="12">
        <f>IF(OR(E231="",LEFT(E231,4)="None"),"",IFERROR(INDEX('EBI Reference'!$A$6:$A$47,MATCH(E231,'EBI Reference'!$C$6:$C$47,0)),""))</f>
        <v/>
      </c>
      <c r="O231" s="12">
        <f>IF(OR(B231="",F231=""),"",IF(IFERROR(INDEX(Schools!$D$6:$F$15,MATCH(B231,Schools!$B$6:$B$15,0),MATCH(F231,Lists!$A$2:$A$4,0)),"No")="Yes","Yes","No"))</f>
        <v/>
      </c>
      <c r="P231" s="12">
        <f>IF(OR(N231="",F231=""),"n/a",IF(ISNUMBER(SEARCH(INDEX(Lists!$B$2:$B$4,MATCH(F231,Lists!$A$2:$A$4,0)),IFERROR(INDEX('EBI Reference'!$D$6:$D$47,MATCH(N231,'EBI Reference'!$A$6:$A$47,0)),""))),"Yes","No"))</f>
        <v/>
      </c>
      <c r="Q231" s="12">
        <f>IF(COUNTA(B231:M231)=0,"",IF(OR(B231="",C231="",D231="",F231="",H231="",I231=""),"Complete this line",IF(O231="No","Domain not selected for this school",IF(AND(E231&lt;&gt;"",LEFT(E231,4)&lt;&gt;"None",COUNTIFS(EBIs!$B$6:$B$45,B231,EBIs!$C$6:$C$45,E231)=0),"EBI not listed on EBIs tab",IF(P231="No","Domain does not match the EBI's menu domain",IF(I231="Existing level","Stop: existing cost (supplanting)",IF(J231="Food or meals","Stop: no food from IPG funds",IF(OR(ISNUMBER(SEARCH("gift card",D231)),ISNUMBER(SEARCH("cash",D231))),"Stop: no gift cards or cash from IPG funds",IF(AND(G231="Indirect cost",C231&lt;&gt;"District-level"),"Set the line level to District-level",IF(AND(G231="Student wages",J231&lt;&gt;"Student wages for paid work experience"),"Set the supplement risk to student wages",IF(AND(G231="Student recognition (non-cash)",J231&lt;&gt;"Student recognition (non-cash)"),"Set the supplement risk to student recognition",IF(J231="","Pick a supplement risk (or None identified)",IF(AND(I231="Expanded beyond current level",K231=""),"Name what the school received before IPG",IF(AND(J231&lt;&gt;"None identified",L231&lt;&gt;"Cleared"),"Open: supplement review","OK"))))))))))))))</f>
        <v/>
      </c>
    </row>
    <row r="232">
      <c r="A232" s="7" t="n">
        <v>227</v>
      </c>
      <c r="B232" s="10" t="n"/>
      <c r="C232" s="10" t="n"/>
      <c r="D232" s="10" t="n"/>
      <c r="E232" s="10" t="n"/>
      <c r="F232" s="10" t="n"/>
      <c r="G232" s="10" t="n"/>
      <c r="H232" s="11" t="n"/>
      <c r="I232" s="10" t="n"/>
      <c r="J232" s="10" t="n"/>
      <c r="K232" s="10" t="n"/>
      <c r="L232" s="10" t="n"/>
      <c r="M232" s="10" t="n"/>
      <c r="N232" s="12">
        <f>IF(OR(E232="",LEFT(E232,4)="None"),"",IFERROR(INDEX('EBI Reference'!$A$6:$A$47,MATCH(E232,'EBI Reference'!$C$6:$C$47,0)),""))</f>
        <v/>
      </c>
      <c r="O232" s="12">
        <f>IF(OR(B232="",F232=""),"",IF(IFERROR(INDEX(Schools!$D$6:$F$15,MATCH(B232,Schools!$B$6:$B$15,0),MATCH(F232,Lists!$A$2:$A$4,0)),"No")="Yes","Yes","No"))</f>
        <v/>
      </c>
      <c r="P232" s="12">
        <f>IF(OR(N232="",F232=""),"n/a",IF(ISNUMBER(SEARCH(INDEX(Lists!$B$2:$B$4,MATCH(F232,Lists!$A$2:$A$4,0)),IFERROR(INDEX('EBI Reference'!$D$6:$D$47,MATCH(N232,'EBI Reference'!$A$6:$A$47,0)),""))),"Yes","No"))</f>
        <v/>
      </c>
      <c r="Q232" s="12">
        <f>IF(COUNTA(B232:M232)=0,"",IF(OR(B232="",C232="",D232="",F232="",H232="",I232=""),"Complete this line",IF(O232="No","Domain not selected for this school",IF(AND(E232&lt;&gt;"",LEFT(E232,4)&lt;&gt;"None",COUNTIFS(EBIs!$B$6:$B$45,B232,EBIs!$C$6:$C$45,E232)=0),"EBI not listed on EBIs tab",IF(P232="No","Domain does not match the EBI's menu domain",IF(I232="Existing level","Stop: existing cost (supplanting)",IF(J232="Food or meals","Stop: no food from IPG funds",IF(OR(ISNUMBER(SEARCH("gift card",D232)),ISNUMBER(SEARCH("cash",D232))),"Stop: no gift cards or cash from IPG funds",IF(AND(G232="Indirect cost",C232&lt;&gt;"District-level"),"Set the line level to District-level",IF(AND(G232="Student wages",J232&lt;&gt;"Student wages for paid work experience"),"Set the supplement risk to student wages",IF(AND(G232="Student recognition (non-cash)",J232&lt;&gt;"Student recognition (non-cash)"),"Set the supplement risk to student recognition",IF(J232="","Pick a supplement risk (or None identified)",IF(AND(I232="Expanded beyond current level",K232=""),"Name what the school received before IPG",IF(AND(J232&lt;&gt;"None identified",L232&lt;&gt;"Cleared"),"Open: supplement review","OK"))))))))))))))</f>
        <v/>
      </c>
    </row>
    <row r="233">
      <c r="A233" s="7" t="n">
        <v>228</v>
      </c>
      <c r="B233" s="10" t="n"/>
      <c r="C233" s="10" t="n"/>
      <c r="D233" s="10" t="n"/>
      <c r="E233" s="10" t="n"/>
      <c r="F233" s="10" t="n"/>
      <c r="G233" s="10" t="n"/>
      <c r="H233" s="11" t="n"/>
      <c r="I233" s="10" t="n"/>
      <c r="J233" s="10" t="n"/>
      <c r="K233" s="10" t="n"/>
      <c r="L233" s="10" t="n"/>
      <c r="M233" s="10" t="n"/>
      <c r="N233" s="12">
        <f>IF(OR(E233="",LEFT(E233,4)="None"),"",IFERROR(INDEX('EBI Reference'!$A$6:$A$47,MATCH(E233,'EBI Reference'!$C$6:$C$47,0)),""))</f>
        <v/>
      </c>
      <c r="O233" s="12">
        <f>IF(OR(B233="",F233=""),"",IF(IFERROR(INDEX(Schools!$D$6:$F$15,MATCH(B233,Schools!$B$6:$B$15,0),MATCH(F233,Lists!$A$2:$A$4,0)),"No")="Yes","Yes","No"))</f>
        <v/>
      </c>
      <c r="P233" s="12">
        <f>IF(OR(N233="",F233=""),"n/a",IF(ISNUMBER(SEARCH(INDEX(Lists!$B$2:$B$4,MATCH(F233,Lists!$A$2:$A$4,0)),IFERROR(INDEX('EBI Reference'!$D$6:$D$47,MATCH(N233,'EBI Reference'!$A$6:$A$47,0)),""))),"Yes","No"))</f>
        <v/>
      </c>
      <c r="Q233" s="12">
        <f>IF(COUNTA(B233:M233)=0,"",IF(OR(B233="",C233="",D233="",F233="",H233="",I233=""),"Complete this line",IF(O233="No","Domain not selected for this school",IF(AND(E233&lt;&gt;"",LEFT(E233,4)&lt;&gt;"None",COUNTIFS(EBIs!$B$6:$B$45,B233,EBIs!$C$6:$C$45,E233)=0),"EBI not listed on EBIs tab",IF(P233="No","Domain does not match the EBI's menu domain",IF(I233="Existing level","Stop: existing cost (supplanting)",IF(J233="Food or meals","Stop: no food from IPG funds",IF(OR(ISNUMBER(SEARCH("gift card",D233)),ISNUMBER(SEARCH("cash",D233))),"Stop: no gift cards or cash from IPG funds",IF(AND(G233="Indirect cost",C233&lt;&gt;"District-level"),"Set the line level to District-level",IF(AND(G233="Student wages",J233&lt;&gt;"Student wages for paid work experience"),"Set the supplement risk to student wages",IF(AND(G233="Student recognition (non-cash)",J233&lt;&gt;"Student recognition (non-cash)"),"Set the supplement risk to student recognition",IF(J233="","Pick a supplement risk (or None identified)",IF(AND(I233="Expanded beyond current level",K233=""),"Name what the school received before IPG",IF(AND(J233&lt;&gt;"None identified",L233&lt;&gt;"Cleared"),"Open: supplement review","OK"))))))))))))))</f>
        <v/>
      </c>
    </row>
    <row r="234">
      <c r="A234" s="7" t="n">
        <v>229</v>
      </c>
      <c r="B234" s="10" t="n"/>
      <c r="C234" s="10" t="n"/>
      <c r="D234" s="10" t="n"/>
      <c r="E234" s="10" t="n"/>
      <c r="F234" s="10" t="n"/>
      <c r="G234" s="10" t="n"/>
      <c r="H234" s="11" t="n"/>
      <c r="I234" s="10" t="n"/>
      <c r="J234" s="10" t="n"/>
      <c r="K234" s="10" t="n"/>
      <c r="L234" s="10" t="n"/>
      <c r="M234" s="10" t="n"/>
      <c r="N234" s="12">
        <f>IF(OR(E234="",LEFT(E234,4)="None"),"",IFERROR(INDEX('EBI Reference'!$A$6:$A$47,MATCH(E234,'EBI Reference'!$C$6:$C$47,0)),""))</f>
        <v/>
      </c>
      <c r="O234" s="12">
        <f>IF(OR(B234="",F234=""),"",IF(IFERROR(INDEX(Schools!$D$6:$F$15,MATCH(B234,Schools!$B$6:$B$15,0),MATCH(F234,Lists!$A$2:$A$4,0)),"No")="Yes","Yes","No"))</f>
        <v/>
      </c>
      <c r="P234" s="12">
        <f>IF(OR(N234="",F234=""),"n/a",IF(ISNUMBER(SEARCH(INDEX(Lists!$B$2:$B$4,MATCH(F234,Lists!$A$2:$A$4,0)),IFERROR(INDEX('EBI Reference'!$D$6:$D$47,MATCH(N234,'EBI Reference'!$A$6:$A$47,0)),""))),"Yes","No"))</f>
        <v/>
      </c>
      <c r="Q234" s="12">
        <f>IF(COUNTA(B234:M234)=0,"",IF(OR(B234="",C234="",D234="",F234="",H234="",I234=""),"Complete this line",IF(O234="No","Domain not selected for this school",IF(AND(E234&lt;&gt;"",LEFT(E234,4)&lt;&gt;"None",COUNTIFS(EBIs!$B$6:$B$45,B234,EBIs!$C$6:$C$45,E234)=0),"EBI not listed on EBIs tab",IF(P234="No","Domain does not match the EBI's menu domain",IF(I234="Existing level","Stop: existing cost (supplanting)",IF(J234="Food or meals","Stop: no food from IPG funds",IF(OR(ISNUMBER(SEARCH("gift card",D234)),ISNUMBER(SEARCH("cash",D234))),"Stop: no gift cards or cash from IPG funds",IF(AND(G234="Indirect cost",C234&lt;&gt;"District-level"),"Set the line level to District-level",IF(AND(G234="Student wages",J234&lt;&gt;"Student wages for paid work experience"),"Set the supplement risk to student wages",IF(AND(G234="Student recognition (non-cash)",J234&lt;&gt;"Student recognition (non-cash)"),"Set the supplement risk to student recognition",IF(J234="","Pick a supplement risk (or None identified)",IF(AND(I234="Expanded beyond current level",K234=""),"Name what the school received before IPG",IF(AND(J234&lt;&gt;"None identified",L234&lt;&gt;"Cleared"),"Open: supplement review","OK"))))))))))))))</f>
        <v/>
      </c>
    </row>
    <row r="235">
      <c r="A235" s="7" t="n">
        <v>230</v>
      </c>
      <c r="B235" s="10" t="n"/>
      <c r="C235" s="10" t="n"/>
      <c r="D235" s="10" t="n"/>
      <c r="E235" s="10" t="n"/>
      <c r="F235" s="10" t="n"/>
      <c r="G235" s="10" t="n"/>
      <c r="H235" s="11" t="n"/>
      <c r="I235" s="10" t="n"/>
      <c r="J235" s="10" t="n"/>
      <c r="K235" s="10" t="n"/>
      <c r="L235" s="10" t="n"/>
      <c r="M235" s="10" t="n"/>
      <c r="N235" s="12">
        <f>IF(OR(E235="",LEFT(E235,4)="None"),"",IFERROR(INDEX('EBI Reference'!$A$6:$A$47,MATCH(E235,'EBI Reference'!$C$6:$C$47,0)),""))</f>
        <v/>
      </c>
      <c r="O235" s="12">
        <f>IF(OR(B235="",F235=""),"",IF(IFERROR(INDEX(Schools!$D$6:$F$15,MATCH(B235,Schools!$B$6:$B$15,0),MATCH(F235,Lists!$A$2:$A$4,0)),"No")="Yes","Yes","No"))</f>
        <v/>
      </c>
      <c r="P235" s="12">
        <f>IF(OR(N235="",F235=""),"n/a",IF(ISNUMBER(SEARCH(INDEX(Lists!$B$2:$B$4,MATCH(F235,Lists!$A$2:$A$4,0)),IFERROR(INDEX('EBI Reference'!$D$6:$D$47,MATCH(N235,'EBI Reference'!$A$6:$A$47,0)),""))),"Yes","No"))</f>
        <v/>
      </c>
      <c r="Q235" s="12">
        <f>IF(COUNTA(B235:M235)=0,"",IF(OR(B235="",C235="",D235="",F235="",H235="",I235=""),"Complete this line",IF(O235="No","Domain not selected for this school",IF(AND(E235&lt;&gt;"",LEFT(E235,4)&lt;&gt;"None",COUNTIFS(EBIs!$B$6:$B$45,B235,EBIs!$C$6:$C$45,E235)=0),"EBI not listed on EBIs tab",IF(P235="No","Domain does not match the EBI's menu domain",IF(I235="Existing level","Stop: existing cost (supplanting)",IF(J235="Food or meals","Stop: no food from IPG funds",IF(OR(ISNUMBER(SEARCH("gift card",D235)),ISNUMBER(SEARCH("cash",D235))),"Stop: no gift cards or cash from IPG funds",IF(AND(G235="Indirect cost",C235&lt;&gt;"District-level"),"Set the line level to District-level",IF(AND(G235="Student wages",J235&lt;&gt;"Student wages for paid work experience"),"Set the supplement risk to student wages",IF(AND(G235="Student recognition (non-cash)",J235&lt;&gt;"Student recognition (non-cash)"),"Set the supplement risk to student recognition",IF(J235="","Pick a supplement risk (or None identified)",IF(AND(I235="Expanded beyond current level",K235=""),"Name what the school received before IPG",IF(AND(J235&lt;&gt;"None identified",L235&lt;&gt;"Cleared"),"Open: supplement review","OK"))))))))))))))</f>
        <v/>
      </c>
    </row>
    <row r="236">
      <c r="A236" s="7" t="n">
        <v>231</v>
      </c>
      <c r="B236" s="10" t="n"/>
      <c r="C236" s="10" t="n"/>
      <c r="D236" s="10" t="n"/>
      <c r="E236" s="10" t="n"/>
      <c r="F236" s="10" t="n"/>
      <c r="G236" s="10" t="n"/>
      <c r="H236" s="11" t="n"/>
      <c r="I236" s="10" t="n"/>
      <c r="J236" s="10" t="n"/>
      <c r="K236" s="10" t="n"/>
      <c r="L236" s="10" t="n"/>
      <c r="M236" s="10" t="n"/>
      <c r="N236" s="12">
        <f>IF(OR(E236="",LEFT(E236,4)="None"),"",IFERROR(INDEX('EBI Reference'!$A$6:$A$47,MATCH(E236,'EBI Reference'!$C$6:$C$47,0)),""))</f>
        <v/>
      </c>
      <c r="O236" s="12">
        <f>IF(OR(B236="",F236=""),"",IF(IFERROR(INDEX(Schools!$D$6:$F$15,MATCH(B236,Schools!$B$6:$B$15,0),MATCH(F236,Lists!$A$2:$A$4,0)),"No")="Yes","Yes","No"))</f>
        <v/>
      </c>
      <c r="P236" s="12">
        <f>IF(OR(N236="",F236=""),"n/a",IF(ISNUMBER(SEARCH(INDEX(Lists!$B$2:$B$4,MATCH(F236,Lists!$A$2:$A$4,0)),IFERROR(INDEX('EBI Reference'!$D$6:$D$47,MATCH(N236,'EBI Reference'!$A$6:$A$47,0)),""))),"Yes","No"))</f>
        <v/>
      </c>
      <c r="Q236" s="12">
        <f>IF(COUNTA(B236:M236)=0,"",IF(OR(B236="",C236="",D236="",F236="",H236="",I236=""),"Complete this line",IF(O236="No","Domain not selected for this school",IF(AND(E236&lt;&gt;"",LEFT(E236,4)&lt;&gt;"None",COUNTIFS(EBIs!$B$6:$B$45,B236,EBIs!$C$6:$C$45,E236)=0),"EBI not listed on EBIs tab",IF(P236="No","Domain does not match the EBI's menu domain",IF(I236="Existing level","Stop: existing cost (supplanting)",IF(J236="Food or meals","Stop: no food from IPG funds",IF(OR(ISNUMBER(SEARCH("gift card",D236)),ISNUMBER(SEARCH("cash",D236))),"Stop: no gift cards or cash from IPG funds",IF(AND(G236="Indirect cost",C236&lt;&gt;"District-level"),"Set the line level to District-level",IF(AND(G236="Student wages",J236&lt;&gt;"Student wages for paid work experience"),"Set the supplement risk to student wages",IF(AND(G236="Student recognition (non-cash)",J236&lt;&gt;"Student recognition (non-cash)"),"Set the supplement risk to student recognition",IF(J236="","Pick a supplement risk (or None identified)",IF(AND(I236="Expanded beyond current level",K236=""),"Name what the school received before IPG",IF(AND(J236&lt;&gt;"None identified",L236&lt;&gt;"Cleared"),"Open: supplement review","OK"))))))))))))))</f>
        <v/>
      </c>
    </row>
    <row r="237">
      <c r="A237" s="7" t="n">
        <v>232</v>
      </c>
      <c r="B237" s="10" t="n"/>
      <c r="C237" s="10" t="n"/>
      <c r="D237" s="10" t="n"/>
      <c r="E237" s="10" t="n"/>
      <c r="F237" s="10" t="n"/>
      <c r="G237" s="10" t="n"/>
      <c r="H237" s="11" t="n"/>
      <c r="I237" s="10" t="n"/>
      <c r="J237" s="10" t="n"/>
      <c r="K237" s="10" t="n"/>
      <c r="L237" s="10" t="n"/>
      <c r="M237" s="10" t="n"/>
      <c r="N237" s="12">
        <f>IF(OR(E237="",LEFT(E237,4)="None"),"",IFERROR(INDEX('EBI Reference'!$A$6:$A$47,MATCH(E237,'EBI Reference'!$C$6:$C$47,0)),""))</f>
        <v/>
      </c>
      <c r="O237" s="12">
        <f>IF(OR(B237="",F237=""),"",IF(IFERROR(INDEX(Schools!$D$6:$F$15,MATCH(B237,Schools!$B$6:$B$15,0),MATCH(F237,Lists!$A$2:$A$4,0)),"No")="Yes","Yes","No"))</f>
        <v/>
      </c>
      <c r="P237" s="12">
        <f>IF(OR(N237="",F237=""),"n/a",IF(ISNUMBER(SEARCH(INDEX(Lists!$B$2:$B$4,MATCH(F237,Lists!$A$2:$A$4,0)),IFERROR(INDEX('EBI Reference'!$D$6:$D$47,MATCH(N237,'EBI Reference'!$A$6:$A$47,0)),""))),"Yes","No"))</f>
        <v/>
      </c>
      <c r="Q237" s="12">
        <f>IF(COUNTA(B237:M237)=0,"",IF(OR(B237="",C237="",D237="",F237="",H237="",I237=""),"Complete this line",IF(O237="No","Domain not selected for this school",IF(AND(E237&lt;&gt;"",LEFT(E237,4)&lt;&gt;"None",COUNTIFS(EBIs!$B$6:$B$45,B237,EBIs!$C$6:$C$45,E237)=0),"EBI not listed on EBIs tab",IF(P237="No","Domain does not match the EBI's menu domain",IF(I237="Existing level","Stop: existing cost (supplanting)",IF(J237="Food or meals","Stop: no food from IPG funds",IF(OR(ISNUMBER(SEARCH("gift card",D237)),ISNUMBER(SEARCH("cash",D237))),"Stop: no gift cards or cash from IPG funds",IF(AND(G237="Indirect cost",C237&lt;&gt;"District-level"),"Set the line level to District-level",IF(AND(G237="Student wages",J237&lt;&gt;"Student wages for paid work experience"),"Set the supplement risk to student wages",IF(AND(G237="Student recognition (non-cash)",J237&lt;&gt;"Student recognition (non-cash)"),"Set the supplement risk to student recognition",IF(J237="","Pick a supplement risk (or None identified)",IF(AND(I237="Expanded beyond current level",K237=""),"Name what the school received before IPG",IF(AND(J237&lt;&gt;"None identified",L237&lt;&gt;"Cleared"),"Open: supplement review","OK"))))))))))))))</f>
        <v/>
      </c>
    </row>
    <row r="238">
      <c r="A238" s="7" t="n">
        <v>233</v>
      </c>
      <c r="B238" s="10" t="n"/>
      <c r="C238" s="10" t="n"/>
      <c r="D238" s="10" t="n"/>
      <c r="E238" s="10" t="n"/>
      <c r="F238" s="10" t="n"/>
      <c r="G238" s="10" t="n"/>
      <c r="H238" s="11" t="n"/>
      <c r="I238" s="10" t="n"/>
      <c r="J238" s="10" t="n"/>
      <c r="K238" s="10" t="n"/>
      <c r="L238" s="10" t="n"/>
      <c r="M238" s="10" t="n"/>
      <c r="N238" s="12">
        <f>IF(OR(E238="",LEFT(E238,4)="None"),"",IFERROR(INDEX('EBI Reference'!$A$6:$A$47,MATCH(E238,'EBI Reference'!$C$6:$C$47,0)),""))</f>
        <v/>
      </c>
      <c r="O238" s="12">
        <f>IF(OR(B238="",F238=""),"",IF(IFERROR(INDEX(Schools!$D$6:$F$15,MATCH(B238,Schools!$B$6:$B$15,0),MATCH(F238,Lists!$A$2:$A$4,0)),"No")="Yes","Yes","No"))</f>
        <v/>
      </c>
      <c r="P238" s="12">
        <f>IF(OR(N238="",F238=""),"n/a",IF(ISNUMBER(SEARCH(INDEX(Lists!$B$2:$B$4,MATCH(F238,Lists!$A$2:$A$4,0)),IFERROR(INDEX('EBI Reference'!$D$6:$D$47,MATCH(N238,'EBI Reference'!$A$6:$A$47,0)),""))),"Yes","No"))</f>
        <v/>
      </c>
      <c r="Q238" s="12">
        <f>IF(COUNTA(B238:M238)=0,"",IF(OR(B238="",C238="",D238="",F238="",H238="",I238=""),"Complete this line",IF(O238="No","Domain not selected for this school",IF(AND(E238&lt;&gt;"",LEFT(E238,4)&lt;&gt;"None",COUNTIFS(EBIs!$B$6:$B$45,B238,EBIs!$C$6:$C$45,E238)=0),"EBI not listed on EBIs tab",IF(P238="No","Domain does not match the EBI's menu domain",IF(I238="Existing level","Stop: existing cost (supplanting)",IF(J238="Food or meals","Stop: no food from IPG funds",IF(OR(ISNUMBER(SEARCH("gift card",D238)),ISNUMBER(SEARCH("cash",D238))),"Stop: no gift cards or cash from IPG funds",IF(AND(G238="Indirect cost",C238&lt;&gt;"District-level"),"Set the line level to District-level",IF(AND(G238="Student wages",J238&lt;&gt;"Student wages for paid work experience"),"Set the supplement risk to student wages",IF(AND(G238="Student recognition (non-cash)",J238&lt;&gt;"Student recognition (non-cash)"),"Set the supplement risk to student recognition",IF(J238="","Pick a supplement risk (or None identified)",IF(AND(I238="Expanded beyond current level",K238=""),"Name what the school received before IPG",IF(AND(J238&lt;&gt;"None identified",L238&lt;&gt;"Cleared"),"Open: supplement review","OK"))))))))))))))</f>
        <v/>
      </c>
    </row>
    <row r="239">
      <c r="A239" s="7" t="n">
        <v>234</v>
      </c>
      <c r="B239" s="10" t="n"/>
      <c r="C239" s="10" t="n"/>
      <c r="D239" s="10" t="n"/>
      <c r="E239" s="10" t="n"/>
      <c r="F239" s="10" t="n"/>
      <c r="G239" s="10" t="n"/>
      <c r="H239" s="11" t="n"/>
      <c r="I239" s="10" t="n"/>
      <c r="J239" s="10" t="n"/>
      <c r="K239" s="10" t="n"/>
      <c r="L239" s="10" t="n"/>
      <c r="M239" s="10" t="n"/>
      <c r="N239" s="12">
        <f>IF(OR(E239="",LEFT(E239,4)="None"),"",IFERROR(INDEX('EBI Reference'!$A$6:$A$47,MATCH(E239,'EBI Reference'!$C$6:$C$47,0)),""))</f>
        <v/>
      </c>
      <c r="O239" s="12">
        <f>IF(OR(B239="",F239=""),"",IF(IFERROR(INDEX(Schools!$D$6:$F$15,MATCH(B239,Schools!$B$6:$B$15,0),MATCH(F239,Lists!$A$2:$A$4,0)),"No")="Yes","Yes","No"))</f>
        <v/>
      </c>
      <c r="P239" s="12">
        <f>IF(OR(N239="",F239=""),"n/a",IF(ISNUMBER(SEARCH(INDEX(Lists!$B$2:$B$4,MATCH(F239,Lists!$A$2:$A$4,0)),IFERROR(INDEX('EBI Reference'!$D$6:$D$47,MATCH(N239,'EBI Reference'!$A$6:$A$47,0)),""))),"Yes","No"))</f>
        <v/>
      </c>
      <c r="Q239" s="12">
        <f>IF(COUNTA(B239:M239)=0,"",IF(OR(B239="",C239="",D239="",F239="",H239="",I239=""),"Complete this line",IF(O239="No","Domain not selected for this school",IF(AND(E239&lt;&gt;"",LEFT(E239,4)&lt;&gt;"None",COUNTIFS(EBIs!$B$6:$B$45,B239,EBIs!$C$6:$C$45,E239)=0),"EBI not listed on EBIs tab",IF(P239="No","Domain does not match the EBI's menu domain",IF(I239="Existing level","Stop: existing cost (supplanting)",IF(J239="Food or meals","Stop: no food from IPG funds",IF(OR(ISNUMBER(SEARCH("gift card",D239)),ISNUMBER(SEARCH("cash",D239))),"Stop: no gift cards or cash from IPG funds",IF(AND(G239="Indirect cost",C239&lt;&gt;"District-level"),"Set the line level to District-level",IF(AND(G239="Student wages",J239&lt;&gt;"Student wages for paid work experience"),"Set the supplement risk to student wages",IF(AND(G239="Student recognition (non-cash)",J239&lt;&gt;"Student recognition (non-cash)"),"Set the supplement risk to student recognition",IF(J239="","Pick a supplement risk (or None identified)",IF(AND(I239="Expanded beyond current level",K239=""),"Name what the school received before IPG",IF(AND(J239&lt;&gt;"None identified",L239&lt;&gt;"Cleared"),"Open: supplement review","OK"))))))))))))))</f>
        <v/>
      </c>
    </row>
    <row r="240">
      <c r="A240" s="7" t="n">
        <v>235</v>
      </c>
      <c r="B240" s="10" t="n"/>
      <c r="C240" s="10" t="n"/>
      <c r="D240" s="10" t="n"/>
      <c r="E240" s="10" t="n"/>
      <c r="F240" s="10" t="n"/>
      <c r="G240" s="10" t="n"/>
      <c r="H240" s="11" t="n"/>
      <c r="I240" s="10" t="n"/>
      <c r="J240" s="10" t="n"/>
      <c r="K240" s="10" t="n"/>
      <c r="L240" s="10" t="n"/>
      <c r="M240" s="10" t="n"/>
      <c r="N240" s="12">
        <f>IF(OR(E240="",LEFT(E240,4)="None"),"",IFERROR(INDEX('EBI Reference'!$A$6:$A$47,MATCH(E240,'EBI Reference'!$C$6:$C$47,0)),""))</f>
        <v/>
      </c>
      <c r="O240" s="12">
        <f>IF(OR(B240="",F240=""),"",IF(IFERROR(INDEX(Schools!$D$6:$F$15,MATCH(B240,Schools!$B$6:$B$15,0),MATCH(F240,Lists!$A$2:$A$4,0)),"No")="Yes","Yes","No"))</f>
        <v/>
      </c>
      <c r="P240" s="12">
        <f>IF(OR(N240="",F240=""),"n/a",IF(ISNUMBER(SEARCH(INDEX(Lists!$B$2:$B$4,MATCH(F240,Lists!$A$2:$A$4,0)),IFERROR(INDEX('EBI Reference'!$D$6:$D$47,MATCH(N240,'EBI Reference'!$A$6:$A$47,0)),""))),"Yes","No"))</f>
        <v/>
      </c>
      <c r="Q240" s="12">
        <f>IF(COUNTA(B240:M240)=0,"",IF(OR(B240="",C240="",D240="",F240="",H240="",I240=""),"Complete this line",IF(O240="No","Domain not selected for this school",IF(AND(E240&lt;&gt;"",LEFT(E240,4)&lt;&gt;"None",COUNTIFS(EBIs!$B$6:$B$45,B240,EBIs!$C$6:$C$45,E240)=0),"EBI not listed on EBIs tab",IF(P240="No","Domain does not match the EBI's menu domain",IF(I240="Existing level","Stop: existing cost (supplanting)",IF(J240="Food or meals","Stop: no food from IPG funds",IF(OR(ISNUMBER(SEARCH("gift card",D240)),ISNUMBER(SEARCH("cash",D240))),"Stop: no gift cards or cash from IPG funds",IF(AND(G240="Indirect cost",C240&lt;&gt;"District-level"),"Set the line level to District-level",IF(AND(G240="Student wages",J240&lt;&gt;"Student wages for paid work experience"),"Set the supplement risk to student wages",IF(AND(G240="Student recognition (non-cash)",J240&lt;&gt;"Student recognition (non-cash)"),"Set the supplement risk to student recognition",IF(J240="","Pick a supplement risk (or None identified)",IF(AND(I240="Expanded beyond current level",K240=""),"Name what the school received before IPG",IF(AND(J240&lt;&gt;"None identified",L240&lt;&gt;"Cleared"),"Open: supplement review","OK"))))))))))))))</f>
        <v/>
      </c>
    </row>
    <row r="241">
      <c r="A241" s="7" t="n">
        <v>236</v>
      </c>
      <c r="B241" s="10" t="n"/>
      <c r="C241" s="10" t="n"/>
      <c r="D241" s="10" t="n"/>
      <c r="E241" s="10" t="n"/>
      <c r="F241" s="10" t="n"/>
      <c r="G241" s="10" t="n"/>
      <c r="H241" s="11" t="n"/>
      <c r="I241" s="10" t="n"/>
      <c r="J241" s="10" t="n"/>
      <c r="K241" s="10" t="n"/>
      <c r="L241" s="10" t="n"/>
      <c r="M241" s="10" t="n"/>
      <c r="N241" s="12">
        <f>IF(OR(E241="",LEFT(E241,4)="None"),"",IFERROR(INDEX('EBI Reference'!$A$6:$A$47,MATCH(E241,'EBI Reference'!$C$6:$C$47,0)),""))</f>
        <v/>
      </c>
      <c r="O241" s="12">
        <f>IF(OR(B241="",F241=""),"",IF(IFERROR(INDEX(Schools!$D$6:$F$15,MATCH(B241,Schools!$B$6:$B$15,0),MATCH(F241,Lists!$A$2:$A$4,0)),"No")="Yes","Yes","No"))</f>
        <v/>
      </c>
      <c r="P241" s="12">
        <f>IF(OR(N241="",F241=""),"n/a",IF(ISNUMBER(SEARCH(INDEX(Lists!$B$2:$B$4,MATCH(F241,Lists!$A$2:$A$4,0)),IFERROR(INDEX('EBI Reference'!$D$6:$D$47,MATCH(N241,'EBI Reference'!$A$6:$A$47,0)),""))),"Yes","No"))</f>
        <v/>
      </c>
      <c r="Q241" s="12">
        <f>IF(COUNTA(B241:M241)=0,"",IF(OR(B241="",C241="",D241="",F241="",H241="",I241=""),"Complete this line",IF(O241="No","Domain not selected for this school",IF(AND(E241&lt;&gt;"",LEFT(E241,4)&lt;&gt;"None",COUNTIFS(EBIs!$B$6:$B$45,B241,EBIs!$C$6:$C$45,E241)=0),"EBI not listed on EBIs tab",IF(P241="No","Domain does not match the EBI's menu domain",IF(I241="Existing level","Stop: existing cost (supplanting)",IF(J241="Food or meals","Stop: no food from IPG funds",IF(OR(ISNUMBER(SEARCH("gift card",D241)),ISNUMBER(SEARCH("cash",D241))),"Stop: no gift cards or cash from IPG funds",IF(AND(G241="Indirect cost",C241&lt;&gt;"District-level"),"Set the line level to District-level",IF(AND(G241="Student wages",J241&lt;&gt;"Student wages for paid work experience"),"Set the supplement risk to student wages",IF(AND(G241="Student recognition (non-cash)",J241&lt;&gt;"Student recognition (non-cash)"),"Set the supplement risk to student recognition",IF(J241="","Pick a supplement risk (or None identified)",IF(AND(I241="Expanded beyond current level",K241=""),"Name what the school received before IPG",IF(AND(J241&lt;&gt;"None identified",L241&lt;&gt;"Cleared"),"Open: supplement review","OK"))))))))))))))</f>
        <v/>
      </c>
    </row>
    <row r="242">
      <c r="A242" s="7" t="n">
        <v>237</v>
      </c>
      <c r="B242" s="10" t="n"/>
      <c r="C242" s="10" t="n"/>
      <c r="D242" s="10" t="n"/>
      <c r="E242" s="10" t="n"/>
      <c r="F242" s="10" t="n"/>
      <c r="G242" s="10" t="n"/>
      <c r="H242" s="11" t="n"/>
      <c r="I242" s="10" t="n"/>
      <c r="J242" s="10" t="n"/>
      <c r="K242" s="10" t="n"/>
      <c r="L242" s="10" t="n"/>
      <c r="M242" s="10" t="n"/>
      <c r="N242" s="12">
        <f>IF(OR(E242="",LEFT(E242,4)="None"),"",IFERROR(INDEX('EBI Reference'!$A$6:$A$47,MATCH(E242,'EBI Reference'!$C$6:$C$47,0)),""))</f>
        <v/>
      </c>
      <c r="O242" s="12">
        <f>IF(OR(B242="",F242=""),"",IF(IFERROR(INDEX(Schools!$D$6:$F$15,MATCH(B242,Schools!$B$6:$B$15,0),MATCH(F242,Lists!$A$2:$A$4,0)),"No")="Yes","Yes","No"))</f>
        <v/>
      </c>
      <c r="P242" s="12">
        <f>IF(OR(N242="",F242=""),"n/a",IF(ISNUMBER(SEARCH(INDEX(Lists!$B$2:$B$4,MATCH(F242,Lists!$A$2:$A$4,0)),IFERROR(INDEX('EBI Reference'!$D$6:$D$47,MATCH(N242,'EBI Reference'!$A$6:$A$47,0)),""))),"Yes","No"))</f>
        <v/>
      </c>
      <c r="Q242" s="12">
        <f>IF(COUNTA(B242:M242)=0,"",IF(OR(B242="",C242="",D242="",F242="",H242="",I242=""),"Complete this line",IF(O242="No","Domain not selected for this school",IF(AND(E242&lt;&gt;"",LEFT(E242,4)&lt;&gt;"None",COUNTIFS(EBIs!$B$6:$B$45,B242,EBIs!$C$6:$C$45,E242)=0),"EBI not listed on EBIs tab",IF(P242="No","Domain does not match the EBI's menu domain",IF(I242="Existing level","Stop: existing cost (supplanting)",IF(J242="Food or meals","Stop: no food from IPG funds",IF(OR(ISNUMBER(SEARCH("gift card",D242)),ISNUMBER(SEARCH("cash",D242))),"Stop: no gift cards or cash from IPG funds",IF(AND(G242="Indirect cost",C242&lt;&gt;"District-level"),"Set the line level to District-level",IF(AND(G242="Student wages",J242&lt;&gt;"Student wages for paid work experience"),"Set the supplement risk to student wages",IF(AND(G242="Student recognition (non-cash)",J242&lt;&gt;"Student recognition (non-cash)"),"Set the supplement risk to student recognition",IF(J242="","Pick a supplement risk (or None identified)",IF(AND(I242="Expanded beyond current level",K242=""),"Name what the school received before IPG",IF(AND(J242&lt;&gt;"None identified",L242&lt;&gt;"Cleared"),"Open: supplement review","OK"))))))))))))))</f>
        <v/>
      </c>
    </row>
    <row r="243">
      <c r="A243" s="7" t="n">
        <v>238</v>
      </c>
      <c r="B243" s="10" t="n"/>
      <c r="C243" s="10" t="n"/>
      <c r="D243" s="10" t="n"/>
      <c r="E243" s="10" t="n"/>
      <c r="F243" s="10" t="n"/>
      <c r="G243" s="10" t="n"/>
      <c r="H243" s="11" t="n"/>
      <c r="I243" s="10" t="n"/>
      <c r="J243" s="10" t="n"/>
      <c r="K243" s="10" t="n"/>
      <c r="L243" s="10" t="n"/>
      <c r="M243" s="10" t="n"/>
      <c r="N243" s="12">
        <f>IF(OR(E243="",LEFT(E243,4)="None"),"",IFERROR(INDEX('EBI Reference'!$A$6:$A$47,MATCH(E243,'EBI Reference'!$C$6:$C$47,0)),""))</f>
        <v/>
      </c>
      <c r="O243" s="12">
        <f>IF(OR(B243="",F243=""),"",IF(IFERROR(INDEX(Schools!$D$6:$F$15,MATCH(B243,Schools!$B$6:$B$15,0),MATCH(F243,Lists!$A$2:$A$4,0)),"No")="Yes","Yes","No"))</f>
        <v/>
      </c>
      <c r="P243" s="12">
        <f>IF(OR(N243="",F243=""),"n/a",IF(ISNUMBER(SEARCH(INDEX(Lists!$B$2:$B$4,MATCH(F243,Lists!$A$2:$A$4,0)),IFERROR(INDEX('EBI Reference'!$D$6:$D$47,MATCH(N243,'EBI Reference'!$A$6:$A$47,0)),""))),"Yes","No"))</f>
        <v/>
      </c>
      <c r="Q243" s="12">
        <f>IF(COUNTA(B243:M243)=0,"",IF(OR(B243="",C243="",D243="",F243="",H243="",I243=""),"Complete this line",IF(O243="No","Domain not selected for this school",IF(AND(E243&lt;&gt;"",LEFT(E243,4)&lt;&gt;"None",COUNTIFS(EBIs!$B$6:$B$45,B243,EBIs!$C$6:$C$45,E243)=0),"EBI not listed on EBIs tab",IF(P243="No","Domain does not match the EBI's menu domain",IF(I243="Existing level","Stop: existing cost (supplanting)",IF(J243="Food or meals","Stop: no food from IPG funds",IF(OR(ISNUMBER(SEARCH("gift card",D243)),ISNUMBER(SEARCH("cash",D243))),"Stop: no gift cards or cash from IPG funds",IF(AND(G243="Indirect cost",C243&lt;&gt;"District-level"),"Set the line level to District-level",IF(AND(G243="Student wages",J243&lt;&gt;"Student wages for paid work experience"),"Set the supplement risk to student wages",IF(AND(G243="Student recognition (non-cash)",J243&lt;&gt;"Student recognition (non-cash)"),"Set the supplement risk to student recognition",IF(J243="","Pick a supplement risk (or None identified)",IF(AND(I243="Expanded beyond current level",K243=""),"Name what the school received before IPG",IF(AND(J243&lt;&gt;"None identified",L243&lt;&gt;"Cleared"),"Open: supplement review","OK"))))))))))))))</f>
        <v/>
      </c>
    </row>
    <row r="244">
      <c r="A244" s="7" t="n">
        <v>239</v>
      </c>
      <c r="B244" s="10" t="n"/>
      <c r="C244" s="10" t="n"/>
      <c r="D244" s="10" t="n"/>
      <c r="E244" s="10" t="n"/>
      <c r="F244" s="10" t="n"/>
      <c r="G244" s="10" t="n"/>
      <c r="H244" s="11" t="n"/>
      <c r="I244" s="10" t="n"/>
      <c r="J244" s="10" t="n"/>
      <c r="K244" s="10" t="n"/>
      <c r="L244" s="10" t="n"/>
      <c r="M244" s="10" t="n"/>
      <c r="N244" s="12">
        <f>IF(OR(E244="",LEFT(E244,4)="None"),"",IFERROR(INDEX('EBI Reference'!$A$6:$A$47,MATCH(E244,'EBI Reference'!$C$6:$C$47,0)),""))</f>
        <v/>
      </c>
      <c r="O244" s="12">
        <f>IF(OR(B244="",F244=""),"",IF(IFERROR(INDEX(Schools!$D$6:$F$15,MATCH(B244,Schools!$B$6:$B$15,0),MATCH(F244,Lists!$A$2:$A$4,0)),"No")="Yes","Yes","No"))</f>
        <v/>
      </c>
      <c r="P244" s="12">
        <f>IF(OR(N244="",F244=""),"n/a",IF(ISNUMBER(SEARCH(INDEX(Lists!$B$2:$B$4,MATCH(F244,Lists!$A$2:$A$4,0)),IFERROR(INDEX('EBI Reference'!$D$6:$D$47,MATCH(N244,'EBI Reference'!$A$6:$A$47,0)),""))),"Yes","No"))</f>
        <v/>
      </c>
      <c r="Q244" s="12">
        <f>IF(COUNTA(B244:M244)=0,"",IF(OR(B244="",C244="",D244="",F244="",H244="",I244=""),"Complete this line",IF(O244="No","Domain not selected for this school",IF(AND(E244&lt;&gt;"",LEFT(E244,4)&lt;&gt;"None",COUNTIFS(EBIs!$B$6:$B$45,B244,EBIs!$C$6:$C$45,E244)=0),"EBI not listed on EBIs tab",IF(P244="No","Domain does not match the EBI's menu domain",IF(I244="Existing level","Stop: existing cost (supplanting)",IF(J244="Food or meals","Stop: no food from IPG funds",IF(OR(ISNUMBER(SEARCH("gift card",D244)),ISNUMBER(SEARCH("cash",D244))),"Stop: no gift cards or cash from IPG funds",IF(AND(G244="Indirect cost",C244&lt;&gt;"District-level"),"Set the line level to District-level",IF(AND(G244="Student wages",J244&lt;&gt;"Student wages for paid work experience"),"Set the supplement risk to student wages",IF(AND(G244="Student recognition (non-cash)",J244&lt;&gt;"Student recognition (non-cash)"),"Set the supplement risk to student recognition",IF(J244="","Pick a supplement risk (or None identified)",IF(AND(I244="Expanded beyond current level",K244=""),"Name what the school received before IPG",IF(AND(J244&lt;&gt;"None identified",L244&lt;&gt;"Cleared"),"Open: supplement review","OK"))))))))))))))</f>
        <v/>
      </c>
    </row>
    <row r="245">
      <c r="A245" s="7" t="n">
        <v>240</v>
      </c>
      <c r="B245" s="10" t="n"/>
      <c r="C245" s="10" t="n"/>
      <c r="D245" s="10" t="n"/>
      <c r="E245" s="10" t="n"/>
      <c r="F245" s="10" t="n"/>
      <c r="G245" s="10" t="n"/>
      <c r="H245" s="11" t="n"/>
      <c r="I245" s="10" t="n"/>
      <c r="J245" s="10" t="n"/>
      <c r="K245" s="10" t="n"/>
      <c r="L245" s="10" t="n"/>
      <c r="M245" s="10" t="n"/>
      <c r="N245" s="12">
        <f>IF(OR(E245="",LEFT(E245,4)="None"),"",IFERROR(INDEX('EBI Reference'!$A$6:$A$47,MATCH(E245,'EBI Reference'!$C$6:$C$47,0)),""))</f>
        <v/>
      </c>
      <c r="O245" s="12">
        <f>IF(OR(B245="",F245=""),"",IF(IFERROR(INDEX(Schools!$D$6:$F$15,MATCH(B245,Schools!$B$6:$B$15,0),MATCH(F245,Lists!$A$2:$A$4,0)),"No")="Yes","Yes","No"))</f>
        <v/>
      </c>
      <c r="P245" s="12">
        <f>IF(OR(N245="",F245=""),"n/a",IF(ISNUMBER(SEARCH(INDEX(Lists!$B$2:$B$4,MATCH(F245,Lists!$A$2:$A$4,0)),IFERROR(INDEX('EBI Reference'!$D$6:$D$47,MATCH(N245,'EBI Reference'!$A$6:$A$47,0)),""))),"Yes","No"))</f>
        <v/>
      </c>
      <c r="Q245" s="12">
        <f>IF(COUNTA(B245:M245)=0,"",IF(OR(B245="",C245="",D245="",F245="",H245="",I245=""),"Complete this line",IF(O245="No","Domain not selected for this school",IF(AND(E245&lt;&gt;"",LEFT(E245,4)&lt;&gt;"None",COUNTIFS(EBIs!$B$6:$B$45,B245,EBIs!$C$6:$C$45,E245)=0),"EBI not listed on EBIs tab",IF(P245="No","Domain does not match the EBI's menu domain",IF(I245="Existing level","Stop: existing cost (supplanting)",IF(J245="Food or meals","Stop: no food from IPG funds",IF(OR(ISNUMBER(SEARCH("gift card",D245)),ISNUMBER(SEARCH("cash",D245))),"Stop: no gift cards or cash from IPG funds",IF(AND(G245="Indirect cost",C245&lt;&gt;"District-level"),"Set the line level to District-level",IF(AND(G245="Student wages",J245&lt;&gt;"Student wages for paid work experience"),"Set the supplement risk to student wages",IF(AND(G245="Student recognition (non-cash)",J245&lt;&gt;"Student recognition (non-cash)"),"Set the supplement risk to student recognition",IF(J245="","Pick a supplement risk (or None identified)",IF(AND(I245="Expanded beyond current level",K245=""),"Name what the school received before IPG",IF(AND(J245&lt;&gt;"None identified",L245&lt;&gt;"Cleared"),"Open: supplement review","OK"))))))))))))))</f>
        <v/>
      </c>
    </row>
    <row r="246">
      <c r="A246" s="7" t="n">
        <v>241</v>
      </c>
      <c r="B246" s="10" t="n"/>
      <c r="C246" s="10" t="n"/>
      <c r="D246" s="10" t="n"/>
      <c r="E246" s="10" t="n"/>
      <c r="F246" s="10" t="n"/>
      <c r="G246" s="10" t="n"/>
      <c r="H246" s="11" t="n"/>
      <c r="I246" s="10" t="n"/>
      <c r="J246" s="10" t="n"/>
      <c r="K246" s="10" t="n"/>
      <c r="L246" s="10" t="n"/>
      <c r="M246" s="10" t="n"/>
      <c r="N246" s="12">
        <f>IF(OR(E246="",LEFT(E246,4)="None"),"",IFERROR(INDEX('EBI Reference'!$A$6:$A$47,MATCH(E246,'EBI Reference'!$C$6:$C$47,0)),""))</f>
        <v/>
      </c>
      <c r="O246" s="12">
        <f>IF(OR(B246="",F246=""),"",IF(IFERROR(INDEX(Schools!$D$6:$F$15,MATCH(B246,Schools!$B$6:$B$15,0),MATCH(F246,Lists!$A$2:$A$4,0)),"No")="Yes","Yes","No"))</f>
        <v/>
      </c>
      <c r="P246" s="12">
        <f>IF(OR(N246="",F246=""),"n/a",IF(ISNUMBER(SEARCH(INDEX(Lists!$B$2:$B$4,MATCH(F246,Lists!$A$2:$A$4,0)),IFERROR(INDEX('EBI Reference'!$D$6:$D$47,MATCH(N246,'EBI Reference'!$A$6:$A$47,0)),""))),"Yes","No"))</f>
        <v/>
      </c>
      <c r="Q246" s="12">
        <f>IF(COUNTA(B246:M246)=0,"",IF(OR(B246="",C246="",D246="",F246="",H246="",I246=""),"Complete this line",IF(O246="No","Domain not selected for this school",IF(AND(E246&lt;&gt;"",LEFT(E246,4)&lt;&gt;"None",COUNTIFS(EBIs!$B$6:$B$45,B246,EBIs!$C$6:$C$45,E246)=0),"EBI not listed on EBIs tab",IF(P246="No","Domain does not match the EBI's menu domain",IF(I246="Existing level","Stop: existing cost (supplanting)",IF(J246="Food or meals","Stop: no food from IPG funds",IF(OR(ISNUMBER(SEARCH("gift card",D246)),ISNUMBER(SEARCH("cash",D246))),"Stop: no gift cards or cash from IPG funds",IF(AND(G246="Indirect cost",C246&lt;&gt;"District-level"),"Set the line level to District-level",IF(AND(G246="Student wages",J246&lt;&gt;"Student wages for paid work experience"),"Set the supplement risk to student wages",IF(AND(G246="Student recognition (non-cash)",J246&lt;&gt;"Student recognition (non-cash)"),"Set the supplement risk to student recognition",IF(J246="","Pick a supplement risk (or None identified)",IF(AND(I246="Expanded beyond current level",K246=""),"Name what the school received before IPG",IF(AND(J246&lt;&gt;"None identified",L246&lt;&gt;"Cleared"),"Open: supplement review","OK"))))))))))))))</f>
        <v/>
      </c>
    </row>
    <row r="247">
      <c r="A247" s="7" t="n">
        <v>242</v>
      </c>
      <c r="B247" s="10" t="n"/>
      <c r="C247" s="10" t="n"/>
      <c r="D247" s="10" t="n"/>
      <c r="E247" s="10" t="n"/>
      <c r="F247" s="10" t="n"/>
      <c r="G247" s="10" t="n"/>
      <c r="H247" s="11" t="n"/>
      <c r="I247" s="10" t="n"/>
      <c r="J247" s="10" t="n"/>
      <c r="K247" s="10" t="n"/>
      <c r="L247" s="10" t="n"/>
      <c r="M247" s="10" t="n"/>
      <c r="N247" s="12">
        <f>IF(OR(E247="",LEFT(E247,4)="None"),"",IFERROR(INDEX('EBI Reference'!$A$6:$A$47,MATCH(E247,'EBI Reference'!$C$6:$C$47,0)),""))</f>
        <v/>
      </c>
      <c r="O247" s="12">
        <f>IF(OR(B247="",F247=""),"",IF(IFERROR(INDEX(Schools!$D$6:$F$15,MATCH(B247,Schools!$B$6:$B$15,0),MATCH(F247,Lists!$A$2:$A$4,0)),"No")="Yes","Yes","No"))</f>
        <v/>
      </c>
      <c r="P247" s="12">
        <f>IF(OR(N247="",F247=""),"n/a",IF(ISNUMBER(SEARCH(INDEX(Lists!$B$2:$B$4,MATCH(F247,Lists!$A$2:$A$4,0)),IFERROR(INDEX('EBI Reference'!$D$6:$D$47,MATCH(N247,'EBI Reference'!$A$6:$A$47,0)),""))),"Yes","No"))</f>
        <v/>
      </c>
      <c r="Q247" s="12">
        <f>IF(COUNTA(B247:M247)=0,"",IF(OR(B247="",C247="",D247="",F247="",H247="",I247=""),"Complete this line",IF(O247="No","Domain not selected for this school",IF(AND(E247&lt;&gt;"",LEFT(E247,4)&lt;&gt;"None",COUNTIFS(EBIs!$B$6:$B$45,B247,EBIs!$C$6:$C$45,E247)=0),"EBI not listed on EBIs tab",IF(P247="No","Domain does not match the EBI's menu domain",IF(I247="Existing level","Stop: existing cost (supplanting)",IF(J247="Food or meals","Stop: no food from IPG funds",IF(OR(ISNUMBER(SEARCH("gift card",D247)),ISNUMBER(SEARCH("cash",D247))),"Stop: no gift cards or cash from IPG funds",IF(AND(G247="Indirect cost",C247&lt;&gt;"District-level"),"Set the line level to District-level",IF(AND(G247="Student wages",J247&lt;&gt;"Student wages for paid work experience"),"Set the supplement risk to student wages",IF(AND(G247="Student recognition (non-cash)",J247&lt;&gt;"Student recognition (non-cash)"),"Set the supplement risk to student recognition",IF(J247="","Pick a supplement risk (or None identified)",IF(AND(I247="Expanded beyond current level",K247=""),"Name what the school received before IPG",IF(AND(J247&lt;&gt;"None identified",L247&lt;&gt;"Cleared"),"Open: supplement review","OK"))))))))))))))</f>
        <v/>
      </c>
    </row>
    <row r="248">
      <c r="A248" s="7" t="n">
        <v>243</v>
      </c>
      <c r="B248" s="10" t="n"/>
      <c r="C248" s="10" t="n"/>
      <c r="D248" s="10" t="n"/>
      <c r="E248" s="10" t="n"/>
      <c r="F248" s="10" t="n"/>
      <c r="G248" s="10" t="n"/>
      <c r="H248" s="11" t="n"/>
      <c r="I248" s="10" t="n"/>
      <c r="J248" s="10" t="n"/>
      <c r="K248" s="10" t="n"/>
      <c r="L248" s="10" t="n"/>
      <c r="M248" s="10" t="n"/>
      <c r="N248" s="12">
        <f>IF(OR(E248="",LEFT(E248,4)="None"),"",IFERROR(INDEX('EBI Reference'!$A$6:$A$47,MATCH(E248,'EBI Reference'!$C$6:$C$47,0)),""))</f>
        <v/>
      </c>
      <c r="O248" s="12">
        <f>IF(OR(B248="",F248=""),"",IF(IFERROR(INDEX(Schools!$D$6:$F$15,MATCH(B248,Schools!$B$6:$B$15,0),MATCH(F248,Lists!$A$2:$A$4,0)),"No")="Yes","Yes","No"))</f>
        <v/>
      </c>
      <c r="P248" s="12">
        <f>IF(OR(N248="",F248=""),"n/a",IF(ISNUMBER(SEARCH(INDEX(Lists!$B$2:$B$4,MATCH(F248,Lists!$A$2:$A$4,0)),IFERROR(INDEX('EBI Reference'!$D$6:$D$47,MATCH(N248,'EBI Reference'!$A$6:$A$47,0)),""))),"Yes","No"))</f>
        <v/>
      </c>
      <c r="Q248" s="12">
        <f>IF(COUNTA(B248:M248)=0,"",IF(OR(B248="",C248="",D248="",F248="",H248="",I248=""),"Complete this line",IF(O248="No","Domain not selected for this school",IF(AND(E248&lt;&gt;"",LEFT(E248,4)&lt;&gt;"None",COUNTIFS(EBIs!$B$6:$B$45,B248,EBIs!$C$6:$C$45,E248)=0),"EBI not listed on EBIs tab",IF(P248="No","Domain does not match the EBI's menu domain",IF(I248="Existing level","Stop: existing cost (supplanting)",IF(J248="Food or meals","Stop: no food from IPG funds",IF(OR(ISNUMBER(SEARCH("gift card",D248)),ISNUMBER(SEARCH("cash",D248))),"Stop: no gift cards or cash from IPG funds",IF(AND(G248="Indirect cost",C248&lt;&gt;"District-level"),"Set the line level to District-level",IF(AND(G248="Student wages",J248&lt;&gt;"Student wages for paid work experience"),"Set the supplement risk to student wages",IF(AND(G248="Student recognition (non-cash)",J248&lt;&gt;"Student recognition (non-cash)"),"Set the supplement risk to student recognition",IF(J248="","Pick a supplement risk (or None identified)",IF(AND(I248="Expanded beyond current level",K248=""),"Name what the school received before IPG",IF(AND(J248&lt;&gt;"None identified",L248&lt;&gt;"Cleared"),"Open: supplement review","OK"))))))))))))))</f>
        <v/>
      </c>
    </row>
    <row r="249">
      <c r="A249" s="7" t="n">
        <v>244</v>
      </c>
      <c r="B249" s="10" t="n"/>
      <c r="C249" s="10" t="n"/>
      <c r="D249" s="10" t="n"/>
      <c r="E249" s="10" t="n"/>
      <c r="F249" s="10" t="n"/>
      <c r="G249" s="10" t="n"/>
      <c r="H249" s="11" t="n"/>
      <c r="I249" s="10" t="n"/>
      <c r="J249" s="10" t="n"/>
      <c r="K249" s="10" t="n"/>
      <c r="L249" s="10" t="n"/>
      <c r="M249" s="10" t="n"/>
      <c r="N249" s="12">
        <f>IF(OR(E249="",LEFT(E249,4)="None"),"",IFERROR(INDEX('EBI Reference'!$A$6:$A$47,MATCH(E249,'EBI Reference'!$C$6:$C$47,0)),""))</f>
        <v/>
      </c>
      <c r="O249" s="12">
        <f>IF(OR(B249="",F249=""),"",IF(IFERROR(INDEX(Schools!$D$6:$F$15,MATCH(B249,Schools!$B$6:$B$15,0),MATCH(F249,Lists!$A$2:$A$4,0)),"No")="Yes","Yes","No"))</f>
        <v/>
      </c>
      <c r="P249" s="12">
        <f>IF(OR(N249="",F249=""),"n/a",IF(ISNUMBER(SEARCH(INDEX(Lists!$B$2:$B$4,MATCH(F249,Lists!$A$2:$A$4,0)),IFERROR(INDEX('EBI Reference'!$D$6:$D$47,MATCH(N249,'EBI Reference'!$A$6:$A$47,0)),""))),"Yes","No"))</f>
        <v/>
      </c>
      <c r="Q249" s="12">
        <f>IF(COUNTA(B249:M249)=0,"",IF(OR(B249="",C249="",D249="",F249="",H249="",I249=""),"Complete this line",IF(O249="No","Domain not selected for this school",IF(AND(E249&lt;&gt;"",LEFT(E249,4)&lt;&gt;"None",COUNTIFS(EBIs!$B$6:$B$45,B249,EBIs!$C$6:$C$45,E249)=0),"EBI not listed on EBIs tab",IF(P249="No","Domain does not match the EBI's menu domain",IF(I249="Existing level","Stop: existing cost (supplanting)",IF(J249="Food or meals","Stop: no food from IPG funds",IF(OR(ISNUMBER(SEARCH("gift card",D249)),ISNUMBER(SEARCH("cash",D249))),"Stop: no gift cards or cash from IPG funds",IF(AND(G249="Indirect cost",C249&lt;&gt;"District-level"),"Set the line level to District-level",IF(AND(G249="Student wages",J249&lt;&gt;"Student wages for paid work experience"),"Set the supplement risk to student wages",IF(AND(G249="Student recognition (non-cash)",J249&lt;&gt;"Student recognition (non-cash)"),"Set the supplement risk to student recognition",IF(J249="","Pick a supplement risk (or None identified)",IF(AND(I249="Expanded beyond current level",K249=""),"Name what the school received before IPG",IF(AND(J249&lt;&gt;"None identified",L249&lt;&gt;"Cleared"),"Open: supplement review","OK"))))))))))))))</f>
        <v/>
      </c>
    </row>
    <row r="250">
      <c r="A250" s="7" t="n">
        <v>245</v>
      </c>
      <c r="B250" s="10" t="n"/>
      <c r="C250" s="10" t="n"/>
      <c r="D250" s="10" t="n"/>
      <c r="E250" s="10" t="n"/>
      <c r="F250" s="10" t="n"/>
      <c r="G250" s="10" t="n"/>
      <c r="H250" s="11" t="n"/>
      <c r="I250" s="10" t="n"/>
      <c r="J250" s="10" t="n"/>
      <c r="K250" s="10" t="n"/>
      <c r="L250" s="10" t="n"/>
      <c r="M250" s="10" t="n"/>
      <c r="N250" s="12">
        <f>IF(OR(E250="",LEFT(E250,4)="None"),"",IFERROR(INDEX('EBI Reference'!$A$6:$A$47,MATCH(E250,'EBI Reference'!$C$6:$C$47,0)),""))</f>
        <v/>
      </c>
      <c r="O250" s="12">
        <f>IF(OR(B250="",F250=""),"",IF(IFERROR(INDEX(Schools!$D$6:$F$15,MATCH(B250,Schools!$B$6:$B$15,0),MATCH(F250,Lists!$A$2:$A$4,0)),"No")="Yes","Yes","No"))</f>
        <v/>
      </c>
      <c r="P250" s="12">
        <f>IF(OR(N250="",F250=""),"n/a",IF(ISNUMBER(SEARCH(INDEX(Lists!$B$2:$B$4,MATCH(F250,Lists!$A$2:$A$4,0)),IFERROR(INDEX('EBI Reference'!$D$6:$D$47,MATCH(N250,'EBI Reference'!$A$6:$A$47,0)),""))),"Yes","No"))</f>
        <v/>
      </c>
      <c r="Q250" s="12">
        <f>IF(COUNTA(B250:M250)=0,"",IF(OR(B250="",C250="",D250="",F250="",H250="",I250=""),"Complete this line",IF(O250="No","Domain not selected for this school",IF(AND(E250&lt;&gt;"",LEFT(E250,4)&lt;&gt;"None",COUNTIFS(EBIs!$B$6:$B$45,B250,EBIs!$C$6:$C$45,E250)=0),"EBI not listed on EBIs tab",IF(P250="No","Domain does not match the EBI's menu domain",IF(I250="Existing level","Stop: existing cost (supplanting)",IF(J250="Food or meals","Stop: no food from IPG funds",IF(OR(ISNUMBER(SEARCH("gift card",D250)),ISNUMBER(SEARCH("cash",D250))),"Stop: no gift cards or cash from IPG funds",IF(AND(G250="Indirect cost",C250&lt;&gt;"District-level"),"Set the line level to District-level",IF(AND(G250="Student wages",J250&lt;&gt;"Student wages for paid work experience"),"Set the supplement risk to student wages",IF(AND(G250="Student recognition (non-cash)",J250&lt;&gt;"Student recognition (non-cash)"),"Set the supplement risk to student recognition",IF(J250="","Pick a supplement risk (or None identified)",IF(AND(I250="Expanded beyond current level",K250=""),"Name what the school received before IPG",IF(AND(J250&lt;&gt;"None identified",L250&lt;&gt;"Cleared"),"Open: supplement review","OK"))))))))))))))</f>
        <v/>
      </c>
    </row>
    <row r="251">
      <c r="A251" s="7" t="n">
        <v>246</v>
      </c>
      <c r="B251" s="10" t="n"/>
      <c r="C251" s="10" t="n"/>
      <c r="D251" s="10" t="n"/>
      <c r="E251" s="10" t="n"/>
      <c r="F251" s="10" t="n"/>
      <c r="G251" s="10" t="n"/>
      <c r="H251" s="11" t="n"/>
      <c r="I251" s="10" t="n"/>
      <c r="J251" s="10" t="n"/>
      <c r="K251" s="10" t="n"/>
      <c r="L251" s="10" t="n"/>
      <c r="M251" s="10" t="n"/>
      <c r="N251" s="12">
        <f>IF(OR(E251="",LEFT(E251,4)="None"),"",IFERROR(INDEX('EBI Reference'!$A$6:$A$47,MATCH(E251,'EBI Reference'!$C$6:$C$47,0)),""))</f>
        <v/>
      </c>
      <c r="O251" s="12">
        <f>IF(OR(B251="",F251=""),"",IF(IFERROR(INDEX(Schools!$D$6:$F$15,MATCH(B251,Schools!$B$6:$B$15,0),MATCH(F251,Lists!$A$2:$A$4,0)),"No")="Yes","Yes","No"))</f>
        <v/>
      </c>
      <c r="P251" s="12">
        <f>IF(OR(N251="",F251=""),"n/a",IF(ISNUMBER(SEARCH(INDEX(Lists!$B$2:$B$4,MATCH(F251,Lists!$A$2:$A$4,0)),IFERROR(INDEX('EBI Reference'!$D$6:$D$47,MATCH(N251,'EBI Reference'!$A$6:$A$47,0)),""))),"Yes","No"))</f>
        <v/>
      </c>
      <c r="Q251" s="12">
        <f>IF(COUNTA(B251:M251)=0,"",IF(OR(B251="",C251="",D251="",F251="",H251="",I251=""),"Complete this line",IF(O251="No","Domain not selected for this school",IF(AND(E251&lt;&gt;"",LEFT(E251,4)&lt;&gt;"None",COUNTIFS(EBIs!$B$6:$B$45,B251,EBIs!$C$6:$C$45,E251)=0),"EBI not listed on EBIs tab",IF(P251="No","Domain does not match the EBI's menu domain",IF(I251="Existing level","Stop: existing cost (supplanting)",IF(J251="Food or meals","Stop: no food from IPG funds",IF(OR(ISNUMBER(SEARCH("gift card",D251)),ISNUMBER(SEARCH("cash",D251))),"Stop: no gift cards or cash from IPG funds",IF(AND(G251="Indirect cost",C251&lt;&gt;"District-level"),"Set the line level to District-level",IF(AND(G251="Student wages",J251&lt;&gt;"Student wages for paid work experience"),"Set the supplement risk to student wages",IF(AND(G251="Student recognition (non-cash)",J251&lt;&gt;"Student recognition (non-cash)"),"Set the supplement risk to student recognition",IF(J251="","Pick a supplement risk (or None identified)",IF(AND(I251="Expanded beyond current level",K251=""),"Name what the school received before IPG",IF(AND(J251&lt;&gt;"None identified",L251&lt;&gt;"Cleared"),"Open: supplement review","OK"))))))))))))))</f>
        <v/>
      </c>
    </row>
    <row r="252">
      <c r="A252" s="7" t="n">
        <v>247</v>
      </c>
      <c r="B252" s="10" t="n"/>
      <c r="C252" s="10" t="n"/>
      <c r="D252" s="10" t="n"/>
      <c r="E252" s="10" t="n"/>
      <c r="F252" s="10" t="n"/>
      <c r="G252" s="10" t="n"/>
      <c r="H252" s="11" t="n"/>
      <c r="I252" s="10" t="n"/>
      <c r="J252" s="10" t="n"/>
      <c r="K252" s="10" t="n"/>
      <c r="L252" s="10" t="n"/>
      <c r="M252" s="10" t="n"/>
      <c r="N252" s="12">
        <f>IF(OR(E252="",LEFT(E252,4)="None"),"",IFERROR(INDEX('EBI Reference'!$A$6:$A$47,MATCH(E252,'EBI Reference'!$C$6:$C$47,0)),""))</f>
        <v/>
      </c>
      <c r="O252" s="12">
        <f>IF(OR(B252="",F252=""),"",IF(IFERROR(INDEX(Schools!$D$6:$F$15,MATCH(B252,Schools!$B$6:$B$15,0),MATCH(F252,Lists!$A$2:$A$4,0)),"No")="Yes","Yes","No"))</f>
        <v/>
      </c>
      <c r="P252" s="12">
        <f>IF(OR(N252="",F252=""),"n/a",IF(ISNUMBER(SEARCH(INDEX(Lists!$B$2:$B$4,MATCH(F252,Lists!$A$2:$A$4,0)),IFERROR(INDEX('EBI Reference'!$D$6:$D$47,MATCH(N252,'EBI Reference'!$A$6:$A$47,0)),""))),"Yes","No"))</f>
        <v/>
      </c>
      <c r="Q252" s="12">
        <f>IF(COUNTA(B252:M252)=0,"",IF(OR(B252="",C252="",D252="",F252="",H252="",I252=""),"Complete this line",IF(O252="No","Domain not selected for this school",IF(AND(E252&lt;&gt;"",LEFT(E252,4)&lt;&gt;"None",COUNTIFS(EBIs!$B$6:$B$45,B252,EBIs!$C$6:$C$45,E252)=0),"EBI not listed on EBIs tab",IF(P252="No","Domain does not match the EBI's menu domain",IF(I252="Existing level","Stop: existing cost (supplanting)",IF(J252="Food or meals","Stop: no food from IPG funds",IF(OR(ISNUMBER(SEARCH("gift card",D252)),ISNUMBER(SEARCH("cash",D252))),"Stop: no gift cards or cash from IPG funds",IF(AND(G252="Indirect cost",C252&lt;&gt;"District-level"),"Set the line level to District-level",IF(AND(G252="Student wages",J252&lt;&gt;"Student wages for paid work experience"),"Set the supplement risk to student wages",IF(AND(G252="Student recognition (non-cash)",J252&lt;&gt;"Student recognition (non-cash)"),"Set the supplement risk to student recognition",IF(J252="","Pick a supplement risk (or None identified)",IF(AND(I252="Expanded beyond current level",K252=""),"Name what the school received before IPG",IF(AND(J252&lt;&gt;"None identified",L252&lt;&gt;"Cleared"),"Open: supplement review","OK"))))))))))))))</f>
        <v/>
      </c>
    </row>
    <row r="253">
      <c r="A253" s="7" t="n">
        <v>248</v>
      </c>
      <c r="B253" s="10" t="n"/>
      <c r="C253" s="10" t="n"/>
      <c r="D253" s="10" t="n"/>
      <c r="E253" s="10" t="n"/>
      <c r="F253" s="10" t="n"/>
      <c r="G253" s="10" t="n"/>
      <c r="H253" s="11" t="n"/>
      <c r="I253" s="10" t="n"/>
      <c r="J253" s="10" t="n"/>
      <c r="K253" s="10" t="n"/>
      <c r="L253" s="10" t="n"/>
      <c r="M253" s="10" t="n"/>
      <c r="N253" s="12">
        <f>IF(OR(E253="",LEFT(E253,4)="None"),"",IFERROR(INDEX('EBI Reference'!$A$6:$A$47,MATCH(E253,'EBI Reference'!$C$6:$C$47,0)),""))</f>
        <v/>
      </c>
      <c r="O253" s="12">
        <f>IF(OR(B253="",F253=""),"",IF(IFERROR(INDEX(Schools!$D$6:$F$15,MATCH(B253,Schools!$B$6:$B$15,0),MATCH(F253,Lists!$A$2:$A$4,0)),"No")="Yes","Yes","No"))</f>
        <v/>
      </c>
      <c r="P253" s="12">
        <f>IF(OR(N253="",F253=""),"n/a",IF(ISNUMBER(SEARCH(INDEX(Lists!$B$2:$B$4,MATCH(F253,Lists!$A$2:$A$4,0)),IFERROR(INDEX('EBI Reference'!$D$6:$D$47,MATCH(N253,'EBI Reference'!$A$6:$A$47,0)),""))),"Yes","No"))</f>
        <v/>
      </c>
      <c r="Q253" s="12">
        <f>IF(COUNTA(B253:M253)=0,"",IF(OR(B253="",C253="",D253="",F253="",H253="",I253=""),"Complete this line",IF(O253="No","Domain not selected for this school",IF(AND(E253&lt;&gt;"",LEFT(E253,4)&lt;&gt;"None",COUNTIFS(EBIs!$B$6:$B$45,B253,EBIs!$C$6:$C$45,E253)=0),"EBI not listed on EBIs tab",IF(P253="No","Domain does not match the EBI's menu domain",IF(I253="Existing level","Stop: existing cost (supplanting)",IF(J253="Food or meals","Stop: no food from IPG funds",IF(OR(ISNUMBER(SEARCH("gift card",D253)),ISNUMBER(SEARCH("cash",D253))),"Stop: no gift cards or cash from IPG funds",IF(AND(G253="Indirect cost",C253&lt;&gt;"District-level"),"Set the line level to District-level",IF(AND(G253="Student wages",J253&lt;&gt;"Student wages for paid work experience"),"Set the supplement risk to student wages",IF(AND(G253="Student recognition (non-cash)",J253&lt;&gt;"Student recognition (non-cash)"),"Set the supplement risk to student recognition",IF(J253="","Pick a supplement risk (or None identified)",IF(AND(I253="Expanded beyond current level",K253=""),"Name what the school received before IPG",IF(AND(J253&lt;&gt;"None identified",L253&lt;&gt;"Cleared"),"Open: supplement review","OK"))))))))))))))</f>
        <v/>
      </c>
    </row>
    <row r="254">
      <c r="A254" s="7" t="n">
        <v>249</v>
      </c>
      <c r="B254" s="10" t="n"/>
      <c r="C254" s="10" t="n"/>
      <c r="D254" s="10" t="n"/>
      <c r="E254" s="10" t="n"/>
      <c r="F254" s="10" t="n"/>
      <c r="G254" s="10" t="n"/>
      <c r="H254" s="11" t="n"/>
      <c r="I254" s="10" t="n"/>
      <c r="J254" s="10" t="n"/>
      <c r="K254" s="10" t="n"/>
      <c r="L254" s="10" t="n"/>
      <c r="M254" s="10" t="n"/>
      <c r="N254" s="12">
        <f>IF(OR(E254="",LEFT(E254,4)="None"),"",IFERROR(INDEX('EBI Reference'!$A$6:$A$47,MATCH(E254,'EBI Reference'!$C$6:$C$47,0)),""))</f>
        <v/>
      </c>
      <c r="O254" s="12">
        <f>IF(OR(B254="",F254=""),"",IF(IFERROR(INDEX(Schools!$D$6:$F$15,MATCH(B254,Schools!$B$6:$B$15,0),MATCH(F254,Lists!$A$2:$A$4,0)),"No")="Yes","Yes","No"))</f>
        <v/>
      </c>
      <c r="P254" s="12">
        <f>IF(OR(N254="",F254=""),"n/a",IF(ISNUMBER(SEARCH(INDEX(Lists!$B$2:$B$4,MATCH(F254,Lists!$A$2:$A$4,0)),IFERROR(INDEX('EBI Reference'!$D$6:$D$47,MATCH(N254,'EBI Reference'!$A$6:$A$47,0)),""))),"Yes","No"))</f>
        <v/>
      </c>
      <c r="Q254" s="12">
        <f>IF(COUNTA(B254:M254)=0,"",IF(OR(B254="",C254="",D254="",F254="",H254="",I254=""),"Complete this line",IF(O254="No","Domain not selected for this school",IF(AND(E254&lt;&gt;"",LEFT(E254,4)&lt;&gt;"None",COUNTIFS(EBIs!$B$6:$B$45,B254,EBIs!$C$6:$C$45,E254)=0),"EBI not listed on EBIs tab",IF(P254="No","Domain does not match the EBI's menu domain",IF(I254="Existing level","Stop: existing cost (supplanting)",IF(J254="Food or meals","Stop: no food from IPG funds",IF(OR(ISNUMBER(SEARCH("gift card",D254)),ISNUMBER(SEARCH("cash",D254))),"Stop: no gift cards or cash from IPG funds",IF(AND(G254="Indirect cost",C254&lt;&gt;"District-level"),"Set the line level to District-level",IF(AND(G254="Student wages",J254&lt;&gt;"Student wages for paid work experience"),"Set the supplement risk to student wages",IF(AND(G254="Student recognition (non-cash)",J254&lt;&gt;"Student recognition (non-cash)"),"Set the supplement risk to student recognition",IF(J254="","Pick a supplement risk (or None identified)",IF(AND(I254="Expanded beyond current level",K254=""),"Name what the school received before IPG",IF(AND(J254&lt;&gt;"None identified",L254&lt;&gt;"Cleared"),"Open: supplement review","OK"))))))))))))))</f>
        <v/>
      </c>
    </row>
    <row r="255">
      <c r="A255" s="7" t="n">
        <v>250</v>
      </c>
      <c r="B255" s="10" t="n"/>
      <c r="C255" s="10" t="n"/>
      <c r="D255" s="10" t="n"/>
      <c r="E255" s="10" t="n"/>
      <c r="F255" s="10" t="n"/>
      <c r="G255" s="10" t="n"/>
      <c r="H255" s="11" t="n"/>
      <c r="I255" s="10" t="n"/>
      <c r="J255" s="10" t="n"/>
      <c r="K255" s="10" t="n"/>
      <c r="L255" s="10" t="n"/>
      <c r="M255" s="10" t="n"/>
      <c r="N255" s="12">
        <f>IF(OR(E255="",LEFT(E255,4)="None"),"",IFERROR(INDEX('EBI Reference'!$A$6:$A$47,MATCH(E255,'EBI Reference'!$C$6:$C$47,0)),""))</f>
        <v/>
      </c>
      <c r="O255" s="12">
        <f>IF(OR(B255="",F255=""),"",IF(IFERROR(INDEX(Schools!$D$6:$F$15,MATCH(B255,Schools!$B$6:$B$15,0),MATCH(F255,Lists!$A$2:$A$4,0)),"No")="Yes","Yes","No"))</f>
        <v/>
      </c>
      <c r="P255" s="12">
        <f>IF(OR(N255="",F255=""),"n/a",IF(ISNUMBER(SEARCH(INDEX(Lists!$B$2:$B$4,MATCH(F255,Lists!$A$2:$A$4,0)),IFERROR(INDEX('EBI Reference'!$D$6:$D$47,MATCH(N255,'EBI Reference'!$A$6:$A$47,0)),""))),"Yes","No"))</f>
        <v/>
      </c>
      <c r="Q255" s="12">
        <f>IF(COUNTA(B255:M255)=0,"",IF(OR(B255="",C255="",D255="",F255="",H255="",I255=""),"Complete this line",IF(O255="No","Domain not selected for this school",IF(AND(E255&lt;&gt;"",LEFT(E255,4)&lt;&gt;"None",COUNTIFS(EBIs!$B$6:$B$45,B255,EBIs!$C$6:$C$45,E255)=0),"EBI not listed on EBIs tab",IF(P255="No","Domain does not match the EBI's menu domain",IF(I255="Existing level","Stop: existing cost (supplanting)",IF(J255="Food or meals","Stop: no food from IPG funds",IF(OR(ISNUMBER(SEARCH("gift card",D255)),ISNUMBER(SEARCH("cash",D255))),"Stop: no gift cards or cash from IPG funds",IF(AND(G255="Indirect cost",C255&lt;&gt;"District-level"),"Set the line level to District-level",IF(AND(G255="Student wages",J255&lt;&gt;"Student wages for paid work experience"),"Set the supplement risk to student wages",IF(AND(G255="Student recognition (non-cash)",J255&lt;&gt;"Student recognition (non-cash)"),"Set the supplement risk to student recognition",IF(J255="","Pick a supplement risk (or None identified)",IF(AND(I255="Expanded beyond current level",K255=""),"Name what the school received before IPG",IF(AND(J255&lt;&gt;"None identified",L255&lt;&gt;"Cleared"),"Open: supplement review","OK"))))))))))))))</f>
        <v/>
      </c>
    </row>
    <row r="256">
      <c r="A256" s="7" t="n">
        <v>251</v>
      </c>
      <c r="B256" s="10" t="n"/>
      <c r="C256" s="10" t="n"/>
      <c r="D256" s="10" t="n"/>
      <c r="E256" s="10" t="n"/>
      <c r="F256" s="10" t="n"/>
      <c r="G256" s="10" t="n"/>
      <c r="H256" s="11" t="n"/>
      <c r="I256" s="10" t="n"/>
      <c r="J256" s="10" t="n"/>
      <c r="K256" s="10" t="n"/>
      <c r="L256" s="10" t="n"/>
      <c r="M256" s="10" t="n"/>
      <c r="N256" s="12">
        <f>IF(OR(E256="",LEFT(E256,4)="None"),"",IFERROR(INDEX('EBI Reference'!$A$6:$A$47,MATCH(E256,'EBI Reference'!$C$6:$C$47,0)),""))</f>
        <v/>
      </c>
      <c r="O256" s="12">
        <f>IF(OR(B256="",F256=""),"",IF(IFERROR(INDEX(Schools!$D$6:$F$15,MATCH(B256,Schools!$B$6:$B$15,0),MATCH(F256,Lists!$A$2:$A$4,0)),"No")="Yes","Yes","No"))</f>
        <v/>
      </c>
      <c r="P256" s="12">
        <f>IF(OR(N256="",F256=""),"n/a",IF(ISNUMBER(SEARCH(INDEX(Lists!$B$2:$B$4,MATCH(F256,Lists!$A$2:$A$4,0)),IFERROR(INDEX('EBI Reference'!$D$6:$D$47,MATCH(N256,'EBI Reference'!$A$6:$A$47,0)),""))),"Yes","No"))</f>
        <v/>
      </c>
      <c r="Q256" s="12">
        <f>IF(COUNTA(B256:M256)=0,"",IF(OR(B256="",C256="",D256="",F256="",H256="",I256=""),"Complete this line",IF(O256="No","Domain not selected for this school",IF(AND(E256&lt;&gt;"",LEFT(E256,4)&lt;&gt;"None",COUNTIFS(EBIs!$B$6:$B$45,B256,EBIs!$C$6:$C$45,E256)=0),"EBI not listed on EBIs tab",IF(P256="No","Domain does not match the EBI's menu domain",IF(I256="Existing level","Stop: existing cost (supplanting)",IF(J256="Food or meals","Stop: no food from IPG funds",IF(OR(ISNUMBER(SEARCH("gift card",D256)),ISNUMBER(SEARCH("cash",D256))),"Stop: no gift cards or cash from IPG funds",IF(AND(G256="Indirect cost",C256&lt;&gt;"District-level"),"Set the line level to District-level",IF(AND(G256="Student wages",J256&lt;&gt;"Student wages for paid work experience"),"Set the supplement risk to student wages",IF(AND(G256="Student recognition (non-cash)",J256&lt;&gt;"Student recognition (non-cash)"),"Set the supplement risk to student recognition",IF(J256="","Pick a supplement risk (or None identified)",IF(AND(I256="Expanded beyond current level",K256=""),"Name what the school received before IPG",IF(AND(J256&lt;&gt;"None identified",L256&lt;&gt;"Cleared"),"Open: supplement review","OK"))))))))))))))</f>
        <v/>
      </c>
    </row>
    <row r="257">
      <c r="A257" s="7" t="n">
        <v>252</v>
      </c>
      <c r="B257" s="10" t="n"/>
      <c r="C257" s="10" t="n"/>
      <c r="D257" s="10" t="n"/>
      <c r="E257" s="10" t="n"/>
      <c r="F257" s="10" t="n"/>
      <c r="G257" s="10" t="n"/>
      <c r="H257" s="11" t="n"/>
      <c r="I257" s="10" t="n"/>
      <c r="J257" s="10" t="n"/>
      <c r="K257" s="10" t="n"/>
      <c r="L257" s="10" t="n"/>
      <c r="M257" s="10" t="n"/>
      <c r="N257" s="12">
        <f>IF(OR(E257="",LEFT(E257,4)="None"),"",IFERROR(INDEX('EBI Reference'!$A$6:$A$47,MATCH(E257,'EBI Reference'!$C$6:$C$47,0)),""))</f>
        <v/>
      </c>
      <c r="O257" s="12">
        <f>IF(OR(B257="",F257=""),"",IF(IFERROR(INDEX(Schools!$D$6:$F$15,MATCH(B257,Schools!$B$6:$B$15,0),MATCH(F257,Lists!$A$2:$A$4,0)),"No")="Yes","Yes","No"))</f>
        <v/>
      </c>
      <c r="P257" s="12">
        <f>IF(OR(N257="",F257=""),"n/a",IF(ISNUMBER(SEARCH(INDEX(Lists!$B$2:$B$4,MATCH(F257,Lists!$A$2:$A$4,0)),IFERROR(INDEX('EBI Reference'!$D$6:$D$47,MATCH(N257,'EBI Reference'!$A$6:$A$47,0)),""))),"Yes","No"))</f>
        <v/>
      </c>
      <c r="Q257" s="12">
        <f>IF(COUNTA(B257:M257)=0,"",IF(OR(B257="",C257="",D257="",F257="",H257="",I257=""),"Complete this line",IF(O257="No","Domain not selected for this school",IF(AND(E257&lt;&gt;"",LEFT(E257,4)&lt;&gt;"None",COUNTIFS(EBIs!$B$6:$B$45,B257,EBIs!$C$6:$C$45,E257)=0),"EBI not listed on EBIs tab",IF(P257="No","Domain does not match the EBI's menu domain",IF(I257="Existing level","Stop: existing cost (supplanting)",IF(J257="Food or meals","Stop: no food from IPG funds",IF(OR(ISNUMBER(SEARCH("gift card",D257)),ISNUMBER(SEARCH("cash",D257))),"Stop: no gift cards or cash from IPG funds",IF(AND(G257="Indirect cost",C257&lt;&gt;"District-level"),"Set the line level to District-level",IF(AND(G257="Student wages",J257&lt;&gt;"Student wages for paid work experience"),"Set the supplement risk to student wages",IF(AND(G257="Student recognition (non-cash)",J257&lt;&gt;"Student recognition (non-cash)"),"Set the supplement risk to student recognition",IF(J257="","Pick a supplement risk (or None identified)",IF(AND(I257="Expanded beyond current level",K257=""),"Name what the school received before IPG",IF(AND(J257&lt;&gt;"None identified",L257&lt;&gt;"Cleared"),"Open: supplement review","OK"))))))))))))))</f>
        <v/>
      </c>
    </row>
    <row r="258">
      <c r="A258" s="7" t="n">
        <v>253</v>
      </c>
      <c r="B258" s="10" t="n"/>
      <c r="C258" s="10" t="n"/>
      <c r="D258" s="10" t="n"/>
      <c r="E258" s="10" t="n"/>
      <c r="F258" s="10" t="n"/>
      <c r="G258" s="10" t="n"/>
      <c r="H258" s="11" t="n"/>
      <c r="I258" s="10" t="n"/>
      <c r="J258" s="10" t="n"/>
      <c r="K258" s="10" t="n"/>
      <c r="L258" s="10" t="n"/>
      <c r="M258" s="10" t="n"/>
      <c r="N258" s="12">
        <f>IF(OR(E258="",LEFT(E258,4)="None"),"",IFERROR(INDEX('EBI Reference'!$A$6:$A$47,MATCH(E258,'EBI Reference'!$C$6:$C$47,0)),""))</f>
        <v/>
      </c>
      <c r="O258" s="12">
        <f>IF(OR(B258="",F258=""),"",IF(IFERROR(INDEX(Schools!$D$6:$F$15,MATCH(B258,Schools!$B$6:$B$15,0),MATCH(F258,Lists!$A$2:$A$4,0)),"No")="Yes","Yes","No"))</f>
        <v/>
      </c>
      <c r="P258" s="12">
        <f>IF(OR(N258="",F258=""),"n/a",IF(ISNUMBER(SEARCH(INDEX(Lists!$B$2:$B$4,MATCH(F258,Lists!$A$2:$A$4,0)),IFERROR(INDEX('EBI Reference'!$D$6:$D$47,MATCH(N258,'EBI Reference'!$A$6:$A$47,0)),""))),"Yes","No"))</f>
        <v/>
      </c>
      <c r="Q258" s="12">
        <f>IF(COUNTA(B258:M258)=0,"",IF(OR(B258="",C258="",D258="",F258="",H258="",I258=""),"Complete this line",IF(O258="No","Domain not selected for this school",IF(AND(E258&lt;&gt;"",LEFT(E258,4)&lt;&gt;"None",COUNTIFS(EBIs!$B$6:$B$45,B258,EBIs!$C$6:$C$45,E258)=0),"EBI not listed on EBIs tab",IF(P258="No","Domain does not match the EBI's menu domain",IF(I258="Existing level","Stop: existing cost (supplanting)",IF(J258="Food or meals","Stop: no food from IPG funds",IF(OR(ISNUMBER(SEARCH("gift card",D258)),ISNUMBER(SEARCH("cash",D258))),"Stop: no gift cards or cash from IPG funds",IF(AND(G258="Indirect cost",C258&lt;&gt;"District-level"),"Set the line level to District-level",IF(AND(G258="Student wages",J258&lt;&gt;"Student wages for paid work experience"),"Set the supplement risk to student wages",IF(AND(G258="Student recognition (non-cash)",J258&lt;&gt;"Student recognition (non-cash)"),"Set the supplement risk to student recognition",IF(J258="","Pick a supplement risk (or None identified)",IF(AND(I258="Expanded beyond current level",K258=""),"Name what the school received before IPG",IF(AND(J258&lt;&gt;"None identified",L258&lt;&gt;"Cleared"),"Open: supplement review","OK"))))))))))))))</f>
        <v/>
      </c>
    </row>
    <row r="259">
      <c r="A259" s="7" t="n">
        <v>254</v>
      </c>
      <c r="B259" s="10" t="n"/>
      <c r="C259" s="10" t="n"/>
      <c r="D259" s="10" t="n"/>
      <c r="E259" s="10" t="n"/>
      <c r="F259" s="10" t="n"/>
      <c r="G259" s="10" t="n"/>
      <c r="H259" s="11" t="n"/>
      <c r="I259" s="10" t="n"/>
      <c r="J259" s="10" t="n"/>
      <c r="K259" s="10" t="n"/>
      <c r="L259" s="10" t="n"/>
      <c r="M259" s="10" t="n"/>
      <c r="N259" s="12">
        <f>IF(OR(E259="",LEFT(E259,4)="None"),"",IFERROR(INDEX('EBI Reference'!$A$6:$A$47,MATCH(E259,'EBI Reference'!$C$6:$C$47,0)),""))</f>
        <v/>
      </c>
      <c r="O259" s="12">
        <f>IF(OR(B259="",F259=""),"",IF(IFERROR(INDEX(Schools!$D$6:$F$15,MATCH(B259,Schools!$B$6:$B$15,0),MATCH(F259,Lists!$A$2:$A$4,0)),"No")="Yes","Yes","No"))</f>
        <v/>
      </c>
      <c r="P259" s="12">
        <f>IF(OR(N259="",F259=""),"n/a",IF(ISNUMBER(SEARCH(INDEX(Lists!$B$2:$B$4,MATCH(F259,Lists!$A$2:$A$4,0)),IFERROR(INDEX('EBI Reference'!$D$6:$D$47,MATCH(N259,'EBI Reference'!$A$6:$A$47,0)),""))),"Yes","No"))</f>
        <v/>
      </c>
      <c r="Q259" s="12">
        <f>IF(COUNTA(B259:M259)=0,"",IF(OR(B259="",C259="",D259="",F259="",H259="",I259=""),"Complete this line",IF(O259="No","Domain not selected for this school",IF(AND(E259&lt;&gt;"",LEFT(E259,4)&lt;&gt;"None",COUNTIFS(EBIs!$B$6:$B$45,B259,EBIs!$C$6:$C$45,E259)=0),"EBI not listed on EBIs tab",IF(P259="No","Domain does not match the EBI's menu domain",IF(I259="Existing level","Stop: existing cost (supplanting)",IF(J259="Food or meals","Stop: no food from IPG funds",IF(OR(ISNUMBER(SEARCH("gift card",D259)),ISNUMBER(SEARCH("cash",D259))),"Stop: no gift cards or cash from IPG funds",IF(AND(G259="Indirect cost",C259&lt;&gt;"District-level"),"Set the line level to District-level",IF(AND(G259="Student wages",J259&lt;&gt;"Student wages for paid work experience"),"Set the supplement risk to student wages",IF(AND(G259="Student recognition (non-cash)",J259&lt;&gt;"Student recognition (non-cash)"),"Set the supplement risk to student recognition",IF(J259="","Pick a supplement risk (or None identified)",IF(AND(I259="Expanded beyond current level",K259=""),"Name what the school received before IPG",IF(AND(J259&lt;&gt;"None identified",L259&lt;&gt;"Cleared"),"Open: supplement review","OK"))))))))))))))</f>
        <v/>
      </c>
    </row>
    <row r="260">
      <c r="A260" s="7" t="n">
        <v>255</v>
      </c>
      <c r="B260" s="10" t="n"/>
      <c r="C260" s="10" t="n"/>
      <c r="D260" s="10" t="n"/>
      <c r="E260" s="10" t="n"/>
      <c r="F260" s="10" t="n"/>
      <c r="G260" s="10" t="n"/>
      <c r="H260" s="11" t="n"/>
      <c r="I260" s="10" t="n"/>
      <c r="J260" s="10" t="n"/>
      <c r="K260" s="10" t="n"/>
      <c r="L260" s="10" t="n"/>
      <c r="M260" s="10" t="n"/>
      <c r="N260" s="12">
        <f>IF(OR(E260="",LEFT(E260,4)="None"),"",IFERROR(INDEX('EBI Reference'!$A$6:$A$47,MATCH(E260,'EBI Reference'!$C$6:$C$47,0)),""))</f>
        <v/>
      </c>
      <c r="O260" s="12">
        <f>IF(OR(B260="",F260=""),"",IF(IFERROR(INDEX(Schools!$D$6:$F$15,MATCH(B260,Schools!$B$6:$B$15,0),MATCH(F260,Lists!$A$2:$A$4,0)),"No")="Yes","Yes","No"))</f>
        <v/>
      </c>
      <c r="P260" s="12">
        <f>IF(OR(N260="",F260=""),"n/a",IF(ISNUMBER(SEARCH(INDEX(Lists!$B$2:$B$4,MATCH(F260,Lists!$A$2:$A$4,0)),IFERROR(INDEX('EBI Reference'!$D$6:$D$47,MATCH(N260,'EBI Reference'!$A$6:$A$47,0)),""))),"Yes","No"))</f>
        <v/>
      </c>
      <c r="Q260" s="12">
        <f>IF(COUNTA(B260:M260)=0,"",IF(OR(B260="",C260="",D260="",F260="",H260="",I260=""),"Complete this line",IF(O260="No","Domain not selected for this school",IF(AND(E260&lt;&gt;"",LEFT(E260,4)&lt;&gt;"None",COUNTIFS(EBIs!$B$6:$B$45,B260,EBIs!$C$6:$C$45,E260)=0),"EBI not listed on EBIs tab",IF(P260="No","Domain does not match the EBI's menu domain",IF(I260="Existing level","Stop: existing cost (supplanting)",IF(J260="Food or meals","Stop: no food from IPG funds",IF(OR(ISNUMBER(SEARCH("gift card",D260)),ISNUMBER(SEARCH("cash",D260))),"Stop: no gift cards or cash from IPG funds",IF(AND(G260="Indirect cost",C260&lt;&gt;"District-level"),"Set the line level to District-level",IF(AND(G260="Student wages",J260&lt;&gt;"Student wages for paid work experience"),"Set the supplement risk to student wages",IF(AND(G260="Student recognition (non-cash)",J260&lt;&gt;"Student recognition (non-cash)"),"Set the supplement risk to student recognition",IF(J260="","Pick a supplement risk (or None identified)",IF(AND(I260="Expanded beyond current level",K260=""),"Name what the school received before IPG",IF(AND(J260&lt;&gt;"None identified",L260&lt;&gt;"Cleared"),"Open: supplement review","OK"))))))))))))))</f>
        <v/>
      </c>
    </row>
    <row r="261">
      <c r="A261" s="7" t="n">
        <v>256</v>
      </c>
      <c r="B261" s="10" t="n"/>
      <c r="C261" s="10" t="n"/>
      <c r="D261" s="10" t="n"/>
      <c r="E261" s="10" t="n"/>
      <c r="F261" s="10" t="n"/>
      <c r="G261" s="10" t="n"/>
      <c r="H261" s="11" t="n"/>
      <c r="I261" s="10" t="n"/>
      <c r="J261" s="10" t="n"/>
      <c r="K261" s="10" t="n"/>
      <c r="L261" s="10" t="n"/>
      <c r="M261" s="10" t="n"/>
      <c r="N261" s="12">
        <f>IF(OR(E261="",LEFT(E261,4)="None"),"",IFERROR(INDEX('EBI Reference'!$A$6:$A$47,MATCH(E261,'EBI Reference'!$C$6:$C$47,0)),""))</f>
        <v/>
      </c>
      <c r="O261" s="12">
        <f>IF(OR(B261="",F261=""),"",IF(IFERROR(INDEX(Schools!$D$6:$F$15,MATCH(B261,Schools!$B$6:$B$15,0),MATCH(F261,Lists!$A$2:$A$4,0)),"No")="Yes","Yes","No"))</f>
        <v/>
      </c>
      <c r="P261" s="12">
        <f>IF(OR(N261="",F261=""),"n/a",IF(ISNUMBER(SEARCH(INDEX(Lists!$B$2:$B$4,MATCH(F261,Lists!$A$2:$A$4,0)),IFERROR(INDEX('EBI Reference'!$D$6:$D$47,MATCH(N261,'EBI Reference'!$A$6:$A$47,0)),""))),"Yes","No"))</f>
        <v/>
      </c>
      <c r="Q261" s="12">
        <f>IF(COUNTA(B261:M261)=0,"",IF(OR(B261="",C261="",D261="",F261="",H261="",I261=""),"Complete this line",IF(O261="No","Domain not selected for this school",IF(AND(E261&lt;&gt;"",LEFT(E261,4)&lt;&gt;"None",COUNTIFS(EBIs!$B$6:$B$45,B261,EBIs!$C$6:$C$45,E261)=0),"EBI not listed on EBIs tab",IF(P261="No","Domain does not match the EBI's menu domain",IF(I261="Existing level","Stop: existing cost (supplanting)",IF(J261="Food or meals","Stop: no food from IPG funds",IF(OR(ISNUMBER(SEARCH("gift card",D261)),ISNUMBER(SEARCH("cash",D261))),"Stop: no gift cards or cash from IPG funds",IF(AND(G261="Indirect cost",C261&lt;&gt;"District-level"),"Set the line level to District-level",IF(AND(G261="Student wages",J261&lt;&gt;"Student wages for paid work experience"),"Set the supplement risk to student wages",IF(AND(G261="Student recognition (non-cash)",J261&lt;&gt;"Student recognition (non-cash)"),"Set the supplement risk to student recognition",IF(J261="","Pick a supplement risk (or None identified)",IF(AND(I261="Expanded beyond current level",K261=""),"Name what the school received before IPG",IF(AND(J261&lt;&gt;"None identified",L261&lt;&gt;"Cleared"),"Open: supplement review","OK"))))))))))))))</f>
        <v/>
      </c>
    </row>
    <row r="262">
      <c r="A262" s="7" t="n">
        <v>257</v>
      </c>
      <c r="B262" s="10" t="n"/>
      <c r="C262" s="10" t="n"/>
      <c r="D262" s="10" t="n"/>
      <c r="E262" s="10" t="n"/>
      <c r="F262" s="10" t="n"/>
      <c r="G262" s="10" t="n"/>
      <c r="H262" s="11" t="n"/>
      <c r="I262" s="10" t="n"/>
      <c r="J262" s="10" t="n"/>
      <c r="K262" s="10" t="n"/>
      <c r="L262" s="10" t="n"/>
      <c r="M262" s="10" t="n"/>
      <c r="N262" s="12">
        <f>IF(OR(E262="",LEFT(E262,4)="None"),"",IFERROR(INDEX('EBI Reference'!$A$6:$A$47,MATCH(E262,'EBI Reference'!$C$6:$C$47,0)),""))</f>
        <v/>
      </c>
      <c r="O262" s="12">
        <f>IF(OR(B262="",F262=""),"",IF(IFERROR(INDEX(Schools!$D$6:$F$15,MATCH(B262,Schools!$B$6:$B$15,0),MATCH(F262,Lists!$A$2:$A$4,0)),"No")="Yes","Yes","No"))</f>
        <v/>
      </c>
      <c r="P262" s="12">
        <f>IF(OR(N262="",F262=""),"n/a",IF(ISNUMBER(SEARCH(INDEX(Lists!$B$2:$B$4,MATCH(F262,Lists!$A$2:$A$4,0)),IFERROR(INDEX('EBI Reference'!$D$6:$D$47,MATCH(N262,'EBI Reference'!$A$6:$A$47,0)),""))),"Yes","No"))</f>
        <v/>
      </c>
      <c r="Q262" s="12">
        <f>IF(COUNTA(B262:M262)=0,"",IF(OR(B262="",C262="",D262="",F262="",H262="",I262=""),"Complete this line",IF(O262="No","Domain not selected for this school",IF(AND(E262&lt;&gt;"",LEFT(E262,4)&lt;&gt;"None",COUNTIFS(EBIs!$B$6:$B$45,B262,EBIs!$C$6:$C$45,E262)=0),"EBI not listed on EBIs tab",IF(P262="No","Domain does not match the EBI's menu domain",IF(I262="Existing level","Stop: existing cost (supplanting)",IF(J262="Food or meals","Stop: no food from IPG funds",IF(OR(ISNUMBER(SEARCH("gift card",D262)),ISNUMBER(SEARCH("cash",D262))),"Stop: no gift cards or cash from IPG funds",IF(AND(G262="Indirect cost",C262&lt;&gt;"District-level"),"Set the line level to District-level",IF(AND(G262="Student wages",J262&lt;&gt;"Student wages for paid work experience"),"Set the supplement risk to student wages",IF(AND(G262="Student recognition (non-cash)",J262&lt;&gt;"Student recognition (non-cash)"),"Set the supplement risk to student recognition",IF(J262="","Pick a supplement risk (or None identified)",IF(AND(I262="Expanded beyond current level",K262=""),"Name what the school received before IPG",IF(AND(J262&lt;&gt;"None identified",L262&lt;&gt;"Cleared"),"Open: supplement review","OK"))))))))))))))</f>
        <v/>
      </c>
    </row>
    <row r="263">
      <c r="A263" s="7" t="n">
        <v>258</v>
      </c>
      <c r="B263" s="10" t="n"/>
      <c r="C263" s="10" t="n"/>
      <c r="D263" s="10" t="n"/>
      <c r="E263" s="10" t="n"/>
      <c r="F263" s="10" t="n"/>
      <c r="G263" s="10" t="n"/>
      <c r="H263" s="11" t="n"/>
      <c r="I263" s="10" t="n"/>
      <c r="J263" s="10" t="n"/>
      <c r="K263" s="10" t="n"/>
      <c r="L263" s="10" t="n"/>
      <c r="M263" s="10" t="n"/>
      <c r="N263" s="12">
        <f>IF(OR(E263="",LEFT(E263,4)="None"),"",IFERROR(INDEX('EBI Reference'!$A$6:$A$47,MATCH(E263,'EBI Reference'!$C$6:$C$47,0)),""))</f>
        <v/>
      </c>
      <c r="O263" s="12">
        <f>IF(OR(B263="",F263=""),"",IF(IFERROR(INDEX(Schools!$D$6:$F$15,MATCH(B263,Schools!$B$6:$B$15,0),MATCH(F263,Lists!$A$2:$A$4,0)),"No")="Yes","Yes","No"))</f>
        <v/>
      </c>
      <c r="P263" s="12">
        <f>IF(OR(N263="",F263=""),"n/a",IF(ISNUMBER(SEARCH(INDEX(Lists!$B$2:$B$4,MATCH(F263,Lists!$A$2:$A$4,0)),IFERROR(INDEX('EBI Reference'!$D$6:$D$47,MATCH(N263,'EBI Reference'!$A$6:$A$47,0)),""))),"Yes","No"))</f>
        <v/>
      </c>
      <c r="Q263" s="12">
        <f>IF(COUNTA(B263:M263)=0,"",IF(OR(B263="",C263="",D263="",F263="",H263="",I263=""),"Complete this line",IF(O263="No","Domain not selected for this school",IF(AND(E263&lt;&gt;"",LEFT(E263,4)&lt;&gt;"None",COUNTIFS(EBIs!$B$6:$B$45,B263,EBIs!$C$6:$C$45,E263)=0),"EBI not listed on EBIs tab",IF(P263="No","Domain does not match the EBI's menu domain",IF(I263="Existing level","Stop: existing cost (supplanting)",IF(J263="Food or meals","Stop: no food from IPG funds",IF(OR(ISNUMBER(SEARCH("gift card",D263)),ISNUMBER(SEARCH("cash",D263))),"Stop: no gift cards or cash from IPG funds",IF(AND(G263="Indirect cost",C263&lt;&gt;"District-level"),"Set the line level to District-level",IF(AND(G263="Student wages",J263&lt;&gt;"Student wages for paid work experience"),"Set the supplement risk to student wages",IF(AND(G263="Student recognition (non-cash)",J263&lt;&gt;"Student recognition (non-cash)"),"Set the supplement risk to student recognition",IF(J263="","Pick a supplement risk (or None identified)",IF(AND(I263="Expanded beyond current level",K263=""),"Name what the school received before IPG",IF(AND(J263&lt;&gt;"None identified",L263&lt;&gt;"Cleared"),"Open: supplement review","OK"))))))))))))))</f>
        <v/>
      </c>
    </row>
    <row r="264">
      <c r="A264" s="7" t="n">
        <v>259</v>
      </c>
      <c r="B264" s="10" t="n"/>
      <c r="C264" s="10" t="n"/>
      <c r="D264" s="10" t="n"/>
      <c r="E264" s="10" t="n"/>
      <c r="F264" s="10" t="n"/>
      <c r="G264" s="10" t="n"/>
      <c r="H264" s="11" t="n"/>
      <c r="I264" s="10" t="n"/>
      <c r="J264" s="10" t="n"/>
      <c r="K264" s="10" t="n"/>
      <c r="L264" s="10" t="n"/>
      <c r="M264" s="10" t="n"/>
      <c r="N264" s="12">
        <f>IF(OR(E264="",LEFT(E264,4)="None"),"",IFERROR(INDEX('EBI Reference'!$A$6:$A$47,MATCH(E264,'EBI Reference'!$C$6:$C$47,0)),""))</f>
        <v/>
      </c>
      <c r="O264" s="12">
        <f>IF(OR(B264="",F264=""),"",IF(IFERROR(INDEX(Schools!$D$6:$F$15,MATCH(B264,Schools!$B$6:$B$15,0),MATCH(F264,Lists!$A$2:$A$4,0)),"No")="Yes","Yes","No"))</f>
        <v/>
      </c>
      <c r="P264" s="12">
        <f>IF(OR(N264="",F264=""),"n/a",IF(ISNUMBER(SEARCH(INDEX(Lists!$B$2:$B$4,MATCH(F264,Lists!$A$2:$A$4,0)),IFERROR(INDEX('EBI Reference'!$D$6:$D$47,MATCH(N264,'EBI Reference'!$A$6:$A$47,0)),""))),"Yes","No"))</f>
        <v/>
      </c>
      <c r="Q264" s="12">
        <f>IF(COUNTA(B264:M264)=0,"",IF(OR(B264="",C264="",D264="",F264="",H264="",I264=""),"Complete this line",IF(O264="No","Domain not selected for this school",IF(AND(E264&lt;&gt;"",LEFT(E264,4)&lt;&gt;"None",COUNTIFS(EBIs!$B$6:$B$45,B264,EBIs!$C$6:$C$45,E264)=0),"EBI not listed on EBIs tab",IF(P264="No","Domain does not match the EBI's menu domain",IF(I264="Existing level","Stop: existing cost (supplanting)",IF(J264="Food or meals","Stop: no food from IPG funds",IF(OR(ISNUMBER(SEARCH("gift card",D264)),ISNUMBER(SEARCH("cash",D264))),"Stop: no gift cards or cash from IPG funds",IF(AND(G264="Indirect cost",C264&lt;&gt;"District-level"),"Set the line level to District-level",IF(AND(G264="Student wages",J264&lt;&gt;"Student wages for paid work experience"),"Set the supplement risk to student wages",IF(AND(G264="Student recognition (non-cash)",J264&lt;&gt;"Student recognition (non-cash)"),"Set the supplement risk to student recognition",IF(J264="","Pick a supplement risk (or None identified)",IF(AND(I264="Expanded beyond current level",K264=""),"Name what the school received before IPG",IF(AND(J264&lt;&gt;"None identified",L264&lt;&gt;"Cleared"),"Open: supplement review","OK"))))))))))))))</f>
        <v/>
      </c>
    </row>
    <row r="265">
      <c r="A265" s="7" t="n">
        <v>260</v>
      </c>
      <c r="B265" s="10" t="n"/>
      <c r="C265" s="10" t="n"/>
      <c r="D265" s="10" t="n"/>
      <c r="E265" s="10" t="n"/>
      <c r="F265" s="10" t="n"/>
      <c r="G265" s="10" t="n"/>
      <c r="H265" s="11" t="n"/>
      <c r="I265" s="10" t="n"/>
      <c r="J265" s="10" t="n"/>
      <c r="K265" s="10" t="n"/>
      <c r="L265" s="10" t="n"/>
      <c r="M265" s="10" t="n"/>
      <c r="N265" s="12">
        <f>IF(OR(E265="",LEFT(E265,4)="None"),"",IFERROR(INDEX('EBI Reference'!$A$6:$A$47,MATCH(E265,'EBI Reference'!$C$6:$C$47,0)),""))</f>
        <v/>
      </c>
      <c r="O265" s="12">
        <f>IF(OR(B265="",F265=""),"",IF(IFERROR(INDEX(Schools!$D$6:$F$15,MATCH(B265,Schools!$B$6:$B$15,0),MATCH(F265,Lists!$A$2:$A$4,0)),"No")="Yes","Yes","No"))</f>
        <v/>
      </c>
      <c r="P265" s="12">
        <f>IF(OR(N265="",F265=""),"n/a",IF(ISNUMBER(SEARCH(INDEX(Lists!$B$2:$B$4,MATCH(F265,Lists!$A$2:$A$4,0)),IFERROR(INDEX('EBI Reference'!$D$6:$D$47,MATCH(N265,'EBI Reference'!$A$6:$A$47,0)),""))),"Yes","No"))</f>
        <v/>
      </c>
      <c r="Q265" s="12">
        <f>IF(COUNTA(B265:M265)=0,"",IF(OR(B265="",C265="",D265="",F265="",H265="",I265=""),"Complete this line",IF(O265="No","Domain not selected for this school",IF(AND(E265&lt;&gt;"",LEFT(E265,4)&lt;&gt;"None",COUNTIFS(EBIs!$B$6:$B$45,B265,EBIs!$C$6:$C$45,E265)=0),"EBI not listed on EBIs tab",IF(P265="No","Domain does not match the EBI's menu domain",IF(I265="Existing level","Stop: existing cost (supplanting)",IF(J265="Food or meals","Stop: no food from IPG funds",IF(OR(ISNUMBER(SEARCH("gift card",D265)),ISNUMBER(SEARCH("cash",D265))),"Stop: no gift cards or cash from IPG funds",IF(AND(G265="Indirect cost",C265&lt;&gt;"District-level"),"Set the line level to District-level",IF(AND(G265="Student wages",J265&lt;&gt;"Student wages for paid work experience"),"Set the supplement risk to student wages",IF(AND(G265="Student recognition (non-cash)",J265&lt;&gt;"Student recognition (non-cash)"),"Set the supplement risk to student recognition",IF(J265="","Pick a supplement risk (or None identified)",IF(AND(I265="Expanded beyond current level",K265=""),"Name what the school received before IPG",IF(AND(J265&lt;&gt;"None identified",L265&lt;&gt;"Cleared"),"Open: supplement review","OK"))))))))))))))</f>
        <v/>
      </c>
    </row>
    <row r="266">
      <c r="A266" s="7" t="n">
        <v>261</v>
      </c>
      <c r="B266" s="10" t="n"/>
      <c r="C266" s="10" t="n"/>
      <c r="D266" s="10" t="n"/>
      <c r="E266" s="10" t="n"/>
      <c r="F266" s="10" t="n"/>
      <c r="G266" s="10" t="n"/>
      <c r="H266" s="11" t="n"/>
      <c r="I266" s="10" t="n"/>
      <c r="J266" s="10" t="n"/>
      <c r="K266" s="10" t="n"/>
      <c r="L266" s="10" t="n"/>
      <c r="M266" s="10" t="n"/>
      <c r="N266" s="12">
        <f>IF(OR(E266="",LEFT(E266,4)="None"),"",IFERROR(INDEX('EBI Reference'!$A$6:$A$47,MATCH(E266,'EBI Reference'!$C$6:$C$47,0)),""))</f>
        <v/>
      </c>
      <c r="O266" s="12">
        <f>IF(OR(B266="",F266=""),"",IF(IFERROR(INDEX(Schools!$D$6:$F$15,MATCH(B266,Schools!$B$6:$B$15,0),MATCH(F266,Lists!$A$2:$A$4,0)),"No")="Yes","Yes","No"))</f>
        <v/>
      </c>
      <c r="P266" s="12">
        <f>IF(OR(N266="",F266=""),"n/a",IF(ISNUMBER(SEARCH(INDEX(Lists!$B$2:$B$4,MATCH(F266,Lists!$A$2:$A$4,0)),IFERROR(INDEX('EBI Reference'!$D$6:$D$47,MATCH(N266,'EBI Reference'!$A$6:$A$47,0)),""))),"Yes","No"))</f>
        <v/>
      </c>
      <c r="Q266" s="12">
        <f>IF(COUNTA(B266:M266)=0,"",IF(OR(B266="",C266="",D266="",F266="",H266="",I266=""),"Complete this line",IF(O266="No","Domain not selected for this school",IF(AND(E266&lt;&gt;"",LEFT(E266,4)&lt;&gt;"None",COUNTIFS(EBIs!$B$6:$B$45,B266,EBIs!$C$6:$C$45,E266)=0),"EBI not listed on EBIs tab",IF(P266="No","Domain does not match the EBI's menu domain",IF(I266="Existing level","Stop: existing cost (supplanting)",IF(J266="Food or meals","Stop: no food from IPG funds",IF(OR(ISNUMBER(SEARCH("gift card",D266)),ISNUMBER(SEARCH("cash",D266))),"Stop: no gift cards or cash from IPG funds",IF(AND(G266="Indirect cost",C266&lt;&gt;"District-level"),"Set the line level to District-level",IF(AND(G266="Student wages",J266&lt;&gt;"Student wages for paid work experience"),"Set the supplement risk to student wages",IF(AND(G266="Student recognition (non-cash)",J266&lt;&gt;"Student recognition (non-cash)"),"Set the supplement risk to student recognition",IF(J266="","Pick a supplement risk (or None identified)",IF(AND(I266="Expanded beyond current level",K266=""),"Name what the school received before IPG",IF(AND(J266&lt;&gt;"None identified",L266&lt;&gt;"Cleared"),"Open: supplement review","OK"))))))))))))))</f>
        <v/>
      </c>
    </row>
    <row r="267">
      <c r="A267" s="7" t="n">
        <v>262</v>
      </c>
      <c r="B267" s="10" t="n"/>
      <c r="C267" s="10" t="n"/>
      <c r="D267" s="10" t="n"/>
      <c r="E267" s="10" t="n"/>
      <c r="F267" s="10" t="n"/>
      <c r="G267" s="10" t="n"/>
      <c r="H267" s="11" t="n"/>
      <c r="I267" s="10" t="n"/>
      <c r="J267" s="10" t="n"/>
      <c r="K267" s="10" t="n"/>
      <c r="L267" s="10" t="n"/>
      <c r="M267" s="10" t="n"/>
      <c r="N267" s="12">
        <f>IF(OR(E267="",LEFT(E267,4)="None"),"",IFERROR(INDEX('EBI Reference'!$A$6:$A$47,MATCH(E267,'EBI Reference'!$C$6:$C$47,0)),""))</f>
        <v/>
      </c>
      <c r="O267" s="12">
        <f>IF(OR(B267="",F267=""),"",IF(IFERROR(INDEX(Schools!$D$6:$F$15,MATCH(B267,Schools!$B$6:$B$15,0),MATCH(F267,Lists!$A$2:$A$4,0)),"No")="Yes","Yes","No"))</f>
        <v/>
      </c>
      <c r="P267" s="12">
        <f>IF(OR(N267="",F267=""),"n/a",IF(ISNUMBER(SEARCH(INDEX(Lists!$B$2:$B$4,MATCH(F267,Lists!$A$2:$A$4,0)),IFERROR(INDEX('EBI Reference'!$D$6:$D$47,MATCH(N267,'EBI Reference'!$A$6:$A$47,0)),""))),"Yes","No"))</f>
        <v/>
      </c>
      <c r="Q267" s="12">
        <f>IF(COUNTA(B267:M267)=0,"",IF(OR(B267="",C267="",D267="",F267="",H267="",I267=""),"Complete this line",IF(O267="No","Domain not selected for this school",IF(AND(E267&lt;&gt;"",LEFT(E267,4)&lt;&gt;"None",COUNTIFS(EBIs!$B$6:$B$45,B267,EBIs!$C$6:$C$45,E267)=0),"EBI not listed on EBIs tab",IF(P267="No","Domain does not match the EBI's menu domain",IF(I267="Existing level","Stop: existing cost (supplanting)",IF(J267="Food or meals","Stop: no food from IPG funds",IF(OR(ISNUMBER(SEARCH("gift card",D267)),ISNUMBER(SEARCH("cash",D267))),"Stop: no gift cards or cash from IPG funds",IF(AND(G267="Indirect cost",C267&lt;&gt;"District-level"),"Set the line level to District-level",IF(AND(G267="Student wages",J267&lt;&gt;"Student wages for paid work experience"),"Set the supplement risk to student wages",IF(AND(G267="Student recognition (non-cash)",J267&lt;&gt;"Student recognition (non-cash)"),"Set the supplement risk to student recognition",IF(J267="","Pick a supplement risk (or None identified)",IF(AND(I267="Expanded beyond current level",K267=""),"Name what the school received before IPG",IF(AND(J267&lt;&gt;"None identified",L267&lt;&gt;"Cleared"),"Open: supplement review","OK"))))))))))))))</f>
        <v/>
      </c>
    </row>
    <row r="268">
      <c r="A268" s="7" t="n">
        <v>263</v>
      </c>
      <c r="B268" s="10" t="n"/>
      <c r="C268" s="10" t="n"/>
      <c r="D268" s="10" t="n"/>
      <c r="E268" s="10" t="n"/>
      <c r="F268" s="10" t="n"/>
      <c r="G268" s="10" t="n"/>
      <c r="H268" s="11" t="n"/>
      <c r="I268" s="10" t="n"/>
      <c r="J268" s="10" t="n"/>
      <c r="K268" s="10" t="n"/>
      <c r="L268" s="10" t="n"/>
      <c r="M268" s="10" t="n"/>
      <c r="N268" s="12">
        <f>IF(OR(E268="",LEFT(E268,4)="None"),"",IFERROR(INDEX('EBI Reference'!$A$6:$A$47,MATCH(E268,'EBI Reference'!$C$6:$C$47,0)),""))</f>
        <v/>
      </c>
      <c r="O268" s="12">
        <f>IF(OR(B268="",F268=""),"",IF(IFERROR(INDEX(Schools!$D$6:$F$15,MATCH(B268,Schools!$B$6:$B$15,0),MATCH(F268,Lists!$A$2:$A$4,0)),"No")="Yes","Yes","No"))</f>
        <v/>
      </c>
      <c r="P268" s="12">
        <f>IF(OR(N268="",F268=""),"n/a",IF(ISNUMBER(SEARCH(INDEX(Lists!$B$2:$B$4,MATCH(F268,Lists!$A$2:$A$4,0)),IFERROR(INDEX('EBI Reference'!$D$6:$D$47,MATCH(N268,'EBI Reference'!$A$6:$A$47,0)),""))),"Yes","No"))</f>
        <v/>
      </c>
      <c r="Q268" s="12">
        <f>IF(COUNTA(B268:M268)=0,"",IF(OR(B268="",C268="",D268="",F268="",H268="",I268=""),"Complete this line",IF(O268="No","Domain not selected for this school",IF(AND(E268&lt;&gt;"",LEFT(E268,4)&lt;&gt;"None",COUNTIFS(EBIs!$B$6:$B$45,B268,EBIs!$C$6:$C$45,E268)=0),"EBI not listed on EBIs tab",IF(P268="No","Domain does not match the EBI's menu domain",IF(I268="Existing level","Stop: existing cost (supplanting)",IF(J268="Food or meals","Stop: no food from IPG funds",IF(OR(ISNUMBER(SEARCH("gift card",D268)),ISNUMBER(SEARCH("cash",D268))),"Stop: no gift cards or cash from IPG funds",IF(AND(G268="Indirect cost",C268&lt;&gt;"District-level"),"Set the line level to District-level",IF(AND(G268="Student wages",J268&lt;&gt;"Student wages for paid work experience"),"Set the supplement risk to student wages",IF(AND(G268="Student recognition (non-cash)",J268&lt;&gt;"Student recognition (non-cash)"),"Set the supplement risk to student recognition",IF(J268="","Pick a supplement risk (or None identified)",IF(AND(I268="Expanded beyond current level",K268=""),"Name what the school received before IPG",IF(AND(J268&lt;&gt;"None identified",L268&lt;&gt;"Cleared"),"Open: supplement review","OK"))))))))))))))</f>
        <v/>
      </c>
    </row>
    <row r="269">
      <c r="A269" s="7" t="n">
        <v>264</v>
      </c>
      <c r="B269" s="10" t="n"/>
      <c r="C269" s="10" t="n"/>
      <c r="D269" s="10" t="n"/>
      <c r="E269" s="10" t="n"/>
      <c r="F269" s="10" t="n"/>
      <c r="G269" s="10" t="n"/>
      <c r="H269" s="11" t="n"/>
      <c r="I269" s="10" t="n"/>
      <c r="J269" s="10" t="n"/>
      <c r="K269" s="10" t="n"/>
      <c r="L269" s="10" t="n"/>
      <c r="M269" s="10" t="n"/>
      <c r="N269" s="12">
        <f>IF(OR(E269="",LEFT(E269,4)="None"),"",IFERROR(INDEX('EBI Reference'!$A$6:$A$47,MATCH(E269,'EBI Reference'!$C$6:$C$47,0)),""))</f>
        <v/>
      </c>
      <c r="O269" s="12">
        <f>IF(OR(B269="",F269=""),"",IF(IFERROR(INDEX(Schools!$D$6:$F$15,MATCH(B269,Schools!$B$6:$B$15,0),MATCH(F269,Lists!$A$2:$A$4,0)),"No")="Yes","Yes","No"))</f>
        <v/>
      </c>
      <c r="P269" s="12">
        <f>IF(OR(N269="",F269=""),"n/a",IF(ISNUMBER(SEARCH(INDEX(Lists!$B$2:$B$4,MATCH(F269,Lists!$A$2:$A$4,0)),IFERROR(INDEX('EBI Reference'!$D$6:$D$47,MATCH(N269,'EBI Reference'!$A$6:$A$47,0)),""))),"Yes","No"))</f>
        <v/>
      </c>
      <c r="Q269" s="12">
        <f>IF(COUNTA(B269:M269)=0,"",IF(OR(B269="",C269="",D269="",F269="",H269="",I269=""),"Complete this line",IF(O269="No","Domain not selected for this school",IF(AND(E269&lt;&gt;"",LEFT(E269,4)&lt;&gt;"None",COUNTIFS(EBIs!$B$6:$B$45,B269,EBIs!$C$6:$C$45,E269)=0),"EBI not listed on EBIs tab",IF(P269="No","Domain does not match the EBI's menu domain",IF(I269="Existing level","Stop: existing cost (supplanting)",IF(J269="Food or meals","Stop: no food from IPG funds",IF(OR(ISNUMBER(SEARCH("gift card",D269)),ISNUMBER(SEARCH("cash",D269))),"Stop: no gift cards or cash from IPG funds",IF(AND(G269="Indirect cost",C269&lt;&gt;"District-level"),"Set the line level to District-level",IF(AND(G269="Student wages",J269&lt;&gt;"Student wages for paid work experience"),"Set the supplement risk to student wages",IF(AND(G269="Student recognition (non-cash)",J269&lt;&gt;"Student recognition (non-cash)"),"Set the supplement risk to student recognition",IF(J269="","Pick a supplement risk (or None identified)",IF(AND(I269="Expanded beyond current level",K269=""),"Name what the school received before IPG",IF(AND(J269&lt;&gt;"None identified",L269&lt;&gt;"Cleared"),"Open: supplement review","OK"))))))))))))))</f>
        <v/>
      </c>
    </row>
    <row r="270">
      <c r="A270" s="7" t="n">
        <v>265</v>
      </c>
      <c r="B270" s="10" t="n"/>
      <c r="C270" s="10" t="n"/>
      <c r="D270" s="10" t="n"/>
      <c r="E270" s="10" t="n"/>
      <c r="F270" s="10" t="n"/>
      <c r="G270" s="10" t="n"/>
      <c r="H270" s="11" t="n"/>
      <c r="I270" s="10" t="n"/>
      <c r="J270" s="10" t="n"/>
      <c r="K270" s="10" t="n"/>
      <c r="L270" s="10" t="n"/>
      <c r="M270" s="10" t="n"/>
      <c r="N270" s="12">
        <f>IF(OR(E270="",LEFT(E270,4)="None"),"",IFERROR(INDEX('EBI Reference'!$A$6:$A$47,MATCH(E270,'EBI Reference'!$C$6:$C$47,0)),""))</f>
        <v/>
      </c>
      <c r="O270" s="12">
        <f>IF(OR(B270="",F270=""),"",IF(IFERROR(INDEX(Schools!$D$6:$F$15,MATCH(B270,Schools!$B$6:$B$15,0),MATCH(F270,Lists!$A$2:$A$4,0)),"No")="Yes","Yes","No"))</f>
        <v/>
      </c>
      <c r="P270" s="12">
        <f>IF(OR(N270="",F270=""),"n/a",IF(ISNUMBER(SEARCH(INDEX(Lists!$B$2:$B$4,MATCH(F270,Lists!$A$2:$A$4,0)),IFERROR(INDEX('EBI Reference'!$D$6:$D$47,MATCH(N270,'EBI Reference'!$A$6:$A$47,0)),""))),"Yes","No"))</f>
        <v/>
      </c>
      <c r="Q270" s="12">
        <f>IF(COUNTA(B270:M270)=0,"",IF(OR(B270="",C270="",D270="",F270="",H270="",I270=""),"Complete this line",IF(O270="No","Domain not selected for this school",IF(AND(E270&lt;&gt;"",LEFT(E270,4)&lt;&gt;"None",COUNTIFS(EBIs!$B$6:$B$45,B270,EBIs!$C$6:$C$45,E270)=0),"EBI not listed on EBIs tab",IF(P270="No","Domain does not match the EBI's menu domain",IF(I270="Existing level","Stop: existing cost (supplanting)",IF(J270="Food or meals","Stop: no food from IPG funds",IF(OR(ISNUMBER(SEARCH("gift card",D270)),ISNUMBER(SEARCH("cash",D270))),"Stop: no gift cards or cash from IPG funds",IF(AND(G270="Indirect cost",C270&lt;&gt;"District-level"),"Set the line level to District-level",IF(AND(G270="Student wages",J270&lt;&gt;"Student wages for paid work experience"),"Set the supplement risk to student wages",IF(AND(G270="Student recognition (non-cash)",J270&lt;&gt;"Student recognition (non-cash)"),"Set the supplement risk to student recognition",IF(J270="","Pick a supplement risk (or None identified)",IF(AND(I270="Expanded beyond current level",K270=""),"Name what the school received before IPG",IF(AND(J270&lt;&gt;"None identified",L270&lt;&gt;"Cleared"),"Open: supplement review","OK"))))))))))))))</f>
        <v/>
      </c>
    </row>
    <row r="271">
      <c r="A271" s="7" t="n">
        <v>266</v>
      </c>
      <c r="B271" s="10" t="n"/>
      <c r="C271" s="10" t="n"/>
      <c r="D271" s="10" t="n"/>
      <c r="E271" s="10" t="n"/>
      <c r="F271" s="10" t="n"/>
      <c r="G271" s="10" t="n"/>
      <c r="H271" s="11" t="n"/>
      <c r="I271" s="10" t="n"/>
      <c r="J271" s="10" t="n"/>
      <c r="K271" s="10" t="n"/>
      <c r="L271" s="10" t="n"/>
      <c r="M271" s="10" t="n"/>
      <c r="N271" s="12">
        <f>IF(OR(E271="",LEFT(E271,4)="None"),"",IFERROR(INDEX('EBI Reference'!$A$6:$A$47,MATCH(E271,'EBI Reference'!$C$6:$C$47,0)),""))</f>
        <v/>
      </c>
      <c r="O271" s="12">
        <f>IF(OR(B271="",F271=""),"",IF(IFERROR(INDEX(Schools!$D$6:$F$15,MATCH(B271,Schools!$B$6:$B$15,0),MATCH(F271,Lists!$A$2:$A$4,0)),"No")="Yes","Yes","No"))</f>
        <v/>
      </c>
      <c r="P271" s="12">
        <f>IF(OR(N271="",F271=""),"n/a",IF(ISNUMBER(SEARCH(INDEX(Lists!$B$2:$B$4,MATCH(F271,Lists!$A$2:$A$4,0)),IFERROR(INDEX('EBI Reference'!$D$6:$D$47,MATCH(N271,'EBI Reference'!$A$6:$A$47,0)),""))),"Yes","No"))</f>
        <v/>
      </c>
      <c r="Q271" s="12">
        <f>IF(COUNTA(B271:M271)=0,"",IF(OR(B271="",C271="",D271="",F271="",H271="",I271=""),"Complete this line",IF(O271="No","Domain not selected for this school",IF(AND(E271&lt;&gt;"",LEFT(E271,4)&lt;&gt;"None",COUNTIFS(EBIs!$B$6:$B$45,B271,EBIs!$C$6:$C$45,E271)=0),"EBI not listed on EBIs tab",IF(P271="No","Domain does not match the EBI's menu domain",IF(I271="Existing level","Stop: existing cost (supplanting)",IF(J271="Food or meals","Stop: no food from IPG funds",IF(OR(ISNUMBER(SEARCH("gift card",D271)),ISNUMBER(SEARCH("cash",D271))),"Stop: no gift cards or cash from IPG funds",IF(AND(G271="Indirect cost",C271&lt;&gt;"District-level"),"Set the line level to District-level",IF(AND(G271="Student wages",J271&lt;&gt;"Student wages for paid work experience"),"Set the supplement risk to student wages",IF(AND(G271="Student recognition (non-cash)",J271&lt;&gt;"Student recognition (non-cash)"),"Set the supplement risk to student recognition",IF(J271="","Pick a supplement risk (or None identified)",IF(AND(I271="Expanded beyond current level",K271=""),"Name what the school received before IPG",IF(AND(J271&lt;&gt;"None identified",L271&lt;&gt;"Cleared"),"Open: supplement review","OK"))))))))))))))</f>
        <v/>
      </c>
    </row>
    <row r="272">
      <c r="A272" s="7" t="n">
        <v>267</v>
      </c>
      <c r="B272" s="10" t="n"/>
      <c r="C272" s="10" t="n"/>
      <c r="D272" s="10" t="n"/>
      <c r="E272" s="10" t="n"/>
      <c r="F272" s="10" t="n"/>
      <c r="G272" s="10" t="n"/>
      <c r="H272" s="11" t="n"/>
      <c r="I272" s="10" t="n"/>
      <c r="J272" s="10" t="n"/>
      <c r="K272" s="10" t="n"/>
      <c r="L272" s="10" t="n"/>
      <c r="M272" s="10" t="n"/>
      <c r="N272" s="12">
        <f>IF(OR(E272="",LEFT(E272,4)="None"),"",IFERROR(INDEX('EBI Reference'!$A$6:$A$47,MATCH(E272,'EBI Reference'!$C$6:$C$47,0)),""))</f>
        <v/>
      </c>
      <c r="O272" s="12">
        <f>IF(OR(B272="",F272=""),"",IF(IFERROR(INDEX(Schools!$D$6:$F$15,MATCH(B272,Schools!$B$6:$B$15,0),MATCH(F272,Lists!$A$2:$A$4,0)),"No")="Yes","Yes","No"))</f>
        <v/>
      </c>
      <c r="P272" s="12">
        <f>IF(OR(N272="",F272=""),"n/a",IF(ISNUMBER(SEARCH(INDEX(Lists!$B$2:$B$4,MATCH(F272,Lists!$A$2:$A$4,0)),IFERROR(INDEX('EBI Reference'!$D$6:$D$47,MATCH(N272,'EBI Reference'!$A$6:$A$47,0)),""))),"Yes","No"))</f>
        <v/>
      </c>
      <c r="Q272" s="12">
        <f>IF(COUNTA(B272:M272)=0,"",IF(OR(B272="",C272="",D272="",F272="",H272="",I272=""),"Complete this line",IF(O272="No","Domain not selected for this school",IF(AND(E272&lt;&gt;"",LEFT(E272,4)&lt;&gt;"None",COUNTIFS(EBIs!$B$6:$B$45,B272,EBIs!$C$6:$C$45,E272)=0),"EBI not listed on EBIs tab",IF(P272="No","Domain does not match the EBI's menu domain",IF(I272="Existing level","Stop: existing cost (supplanting)",IF(J272="Food or meals","Stop: no food from IPG funds",IF(OR(ISNUMBER(SEARCH("gift card",D272)),ISNUMBER(SEARCH("cash",D272))),"Stop: no gift cards or cash from IPG funds",IF(AND(G272="Indirect cost",C272&lt;&gt;"District-level"),"Set the line level to District-level",IF(AND(G272="Student wages",J272&lt;&gt;"Student wages for paid work experience"),"Set the supplement risk to student wages",IF(AND(G272="Student recognition (non-cash)",J272&lt;&gt;"Student recognition (non-cash)"),"Set the supplement risk to student recognition",IF(J272="","Pick a supplement risk (or None identified)",IF(AND(I272="Expanded beyond current level",K272=""),"Name what the school received before IPG",IF(AND(J272&lt;&gt;"None identified",L272&lt;&gt;"Cleared"),"Open: supplement review","OK"))))))))))))))</f>
        <v/>
      </c>
    </row>
    <row r="273">
      <c r="A273" s="7" t="n">
        <v>268</v>
      </c>
      <c r="B273" s="10" t="n"/>
      <c r="C273" s="10" t="n"/>
      <c r="D273" s="10" t="n"/>
      <c r="E273" s="10" t="n"/>
      <c r="F273" s="10" t="n"/>
      <c r="G273" s="10" t="n"/>
      <c r="H273" s="11" t="n"/>
      <c r="I273" s="10" t="n"/>
      <c r="J273" s="10" t="n"/>
      <c r="K273" s="10" t="n"/>
      <c r="L273" s="10" t="n"/>
      <c r="M273" s="10" t="n"/>
      <c r="N273" s="12">
        <f>IF(OR(E273="",LEFT(E273,4)="None"),"",IFERROR(INDEX('EBI Reference'!$A$6:$A$47,MATCH(E273,'EBI Reference'!$C$6:$C$47,0)),""))</f>
        <v/>
      </c>
      <c r="O273" s="12">
        <f>IF(OR(B273="",F273=""),"",IF(IFERROR(INDEX(Schools!$D$6:$F$15,MATCH(B273,Schools!$B$6:$B$15,0),MATCH(F273,Lists!$A$2:$A$4,0)),"No")="Yes","Yes","No"))</f>
        <v/>
      </c>
      <c r="P273" s="12">
        <f>IF(OR(N273="",F273=""),"n/a",IF(ISNUMBER(SEARCH(INDEX(Lists!$B$2:$B$4,MATCH(F273,Lists!$A$2:$A$4,0)),IFERROR(INDEX('EBI Reference'!$D$6:$D$47,MATCH(N273,'EBI Reference'!$A$6:$A$47,0)),""))),"Yes","No"))</f>
        <v/>
      </c>
      <c r="Q273" s="12">
        <f>IF(COUNTA(B273:M273)=0,"",IF(OR(B273="",C273="",D273="",F273="",H273="",I273=""),"Complete this line",IF(O273="No","Domain not selected for this school",IF(AND(E273&lt;&gt;"",LEFT(E273,4)&lt;&gt;"None",COUNTIFS(EBIs!$B$6:$B$45,B273,EBIs!$C$6:$C$45,E273)=0),"EBI not listed on EBIs tab",IF(P273="No","Domain does not match the EBI's menu domain",IF(I273="Existing level","Stop: existing cost (supplanting)",IF(J273="Food or meals","Stop: no food from IPG funds",IF(OR(ISNUMBER(SEARCH("gift card",D273)),ISNUMBER(SEARCH("cash",D273))),"Stop: no gift cards or cash from IPG funds",IF(AND(G273="Indirect cost",C273&lt;&gt;"District-level"),"Set the line level to District-level",IF(AND(G273="Student wages",J273&lt;&gt;"Student wages for paid work experience"),"Set the supplement risk to student wages",IF(AND(G273="Student recognition (non-cash)",J273&lt;&gt;"Student recognition (non-cash)"),"Set the supplement risk to student recognition",IF(J273="","Pick a supplement risk (or None identified)",IF(AND(I273="Expanded beyond current level",K273=""),"Name what the school received before IPG",IF(AND(J273&lt;&gt;"None identified",L273&lt;&gt;"Cleared"),"Open: supplement review","OK"))))))))))))))</f>
        <v/>
      </c>
    </row>
    <row r="274">
      <c r="A274" s="7" t="n">
        <v>269</v>
      </c>
      <c r="B274" s="10" t="n"/>
      <c r="C274" s="10" t="n"/>
      <c r="D274" s="10" t="n"/>
      <c r="E274" s="10" t="n"/>
      <c r="F274" s="10" t="n"/>
      <c r="G274" s="10" t="n"/>
      <c r="H274" s="11" t="n"/>
      <c r="I274" s="10" t="n"/>
      <c r="J274" s="10" t="n"/>
      <c r="K274" s="10" t="n"/>
      <c r="L274" s="10" t="n"/>
      <c r="M274" s="10" t="n"/>
      <c r="N274" s="12">
        <f>IF(OR(E274="",LEFT(E274,4)="None"),"",IFERROR(INDEX('EBI Reference'!$A$6:$A$47,MATCH(E274,'EBI Reference'!$C$6:$C$47,0)),""))</f>
        <v/>
      </c>
      <c r="O274" s="12">
        <f>IF(OR(B274="",F274=""),"",IF(IFERROR(INDEX(Schools!$D$6:$F$15,MATCH(B274,Schools!$B$6:$B$15,0),MATCH(F274,Lists!$A$2:$A$4,0)),"No")="Yes","Yes","No"))</f>
        <v/>
      </c>
      <c r="P274" s="12">
        <f>IF(OR(N274="",F274=""),"n/a",IF(ISNUMBER(SEARCH(INDEX(Lists!$B$2:$B$4,MATCH(F274,Lists!$A$2:$A$4,0)),IFERROR(INDEX('EBI Reference'!$D$6:$D$47,MATCH(N274,'EBI Reference'!$A$6:$A$47,0)),""))),"Yes","No"))</f>
        <v/>
      </c>
      <c r="Q274" s="12">
        <f>IF(COUNTA(B274:M274)=0,"",IF(OR(B274="",C274="",D274="",F274="",H274="",I274=""),"Complete this line",IF(O274="No","Domain not selected for this school",IF(AND(E274&lt;&gt;"",LEFT(E274,4)&lt;&gt;"None",COUNTIFS(EBIs!$B$6:$B$45,B274,EBIs!$C$6:$C$45,E274)=0),"EBI not listed on EBIs tab",IF(P274="No","Domain does not match the EBI's menu domain",IF(I274="Existing level","Stop: existing cost (supplanting)",IF(J274="Food or meals","Stop: no food from IPG funds",IF(OR(ISNUMBER(SEARCH("gift card",D274)),ISNUMBER(SEARCH("cash",D274))),"Stop: no gift cards or cash from IPG funds",IF(AND(G274="Indirect cost",C274&lt;&gt;"District-level"),"Set the line level to District-level",IF(AND(G274="Student wages",J274&lt;&gt;"Student wages for paid work experience"),"Set the supplement risk to student wages",IF(AND(G274="Student recognition (non-cash)",J274&lt;&gt;"Student recognition (non-cash)"),"Set the supplement risk to student recognition",IF(J274="","Pick a supplement risk (or None identified)",IF(AND(I274="Expanded beyond current level",K274=""),"Name what the school received before IPG",IF(AND(J274&lt;&gt;"None identified",L274&lt;&gt;"Cleared"),"Open: supplement review","OK"))))))))))))))</f>
        <v/>
      </c>
    </row>
    <row r="275">
      <c r="A275" s="7" t="n">
        <v>270</v>
      </c>
      <c r="B275" s="10" t="n"/>
      <c r="C275" s="10" t="n"/>
      <c r="D275" s="10" t="n"/>
      <c r="E275" s="10" t="n"/>
      <c r="F275" s="10" t="n"/>
      <c r="G275" s="10" t="n"/>
      <c r="H275" s="11" t="n"/>
      <c r="I275" s="10" t="n"/>
      <c r="J275" s="10" t="n"/>
      <c r="K275" s="10" t="n"/>
      <c r="L275" s="10" t="n"/>
      <c r="M275" s="10" t="n"/>
      <c r="N275" s="12">
        <f>IF(OR(E275="",LEFT(E275,4)="None"),"",IFERROR(INDEX('EBI Reference'!$A$6:$A$47,MATCH(E275,'EBI Reference'!$C$6:$C$47,0)),""))</f>
        <v/>
      </c>
      <c r="O275" s="12">
        <f>IF(OR(B275="",F275=""),"",IF(IFERROR(INDEX(Schools!$D$6:$F$15,MATCH(B275,Schools!$B$6:$B$15,0),MATCH(F275,Lists!$A$2:$A$4,0)),"No")="Yes","Yes","No"))</f>
        <v/>
      </c>
      <c r="P275" s="12">
        <f>IF(OR(N275="",F275=""),"n/a",IF(ISNUMBER(SEARCH(INDEX(Lists!$B$2:$B$4,MATCH(F275,Lists!$A$2:$A$4,0)),IFERROR(INDEX('EBI Reference'!$D$6:$D$47,MATCH(N275,'EBI Reference'!$A$6:$A$47,0)),""))),"Yes","No"))</f>
        <v/>
      </c>
      <c r="Q275" s="12">
        <f>IF(COUNTA(B275:M275)=0,"",IF(OR(B275="",C275="",D275="",F275="",H275="",I275=""),"Complete this line",IF(O275="No","Domain not selected for this school",IF(AND(E275&lt;&gt;"",LEFT(E275,4)&lt;&gt;"None",COUNTIFS(EBIs!$B$6:$B$45,B275,EBIs!$C$6:$C$45,E275)=0),"EBI not listed on EBIs tab",IF(P275="No","Domain does not match the EBI's menu domain",IF(I275="Existing level","Stop: existing cost (supplanting)",IF(J275="Food or meals","Stop: no food from IPG funds",IF(OR(ISNUMBER(SEARCH("gift card",D275)),ISNUMBER(SEARCH("cash",D275))),"Stop: no gift cards or cash from IPG funds",IF(AND(G275="Indirect cost",C275&lt;&gt;"District-level"),"Set the line level to District-level",IF(AND(G275="Student wages",J275&lt;&gt;"Student wages for paid work experience"),"Set the supplement risk to student wages",IF(AND(G275="Student recognition (non-cash)",J275&lt;&gt;"Student recognition (non-cash)"),"Set the supplement risk to student recognition",IF(J275="","Pick a supplement risk (or None identified)",IF(AND(I275="Expanded beyond current level",K275=""),"Name what the school received before IPG",IF(AND(J275&lt;&gt;"None identified",L275&lt;&gt;"Cleared"),"Open: supplement review","OK"))))))))))))))</f>
        <v/>
      </c>
    </row>
    <row r="276">
      <c r="A276" s="7" t="n">
        <v>271</v>
      </c>
      <c r="B276" s="10" t="n"/>
      <c r="C276" s="10" t="n"/>
      <c r="D276" s="10" t="n"/>
      <c r="E276" s="10" t="n"/>
      <c r="F276" s="10" t="n"/>
      <c r="G276" s="10" t="n"/>
      <c r="H276" s="11" t="n"/>
      <c r="I276" s="10" t="n"/>
      <c r="J276" s="10" t="n"/>
      <c r="K276" s="10" t="n"/>
      <c r="L276" s="10" t="n"/>
      <c r="M276" s="10" t="n"/>
      <c r="N276" s="12">
        <f>IF(OR(E276="",LEFT(E276,4)="None"),"",IFERROR(INDEX('EBI Reference'!$A$6:$A$47,MATCH(E276,'EBI Reference'!$C$6:$C$47,0)),""))</f>
        <v/>
      </c>
      <c r="O276" s="12">
        <f>IF(OR(B276="",F276=""),"",IF(IFERROR(INDEX(Schools!$D$6:$F$15,MATCH(B276,Schools!$B$6:$B$15,0),MATCH(F276,Lists!$A$2:$A$4,0)),"No")="Yes","Yes","No"))</f>
        <v/>
      </c>
      <c r="P276" s="12">
        <f>IF(OR(N276="",F276=""),"n/a",IF(ISNUMBER(SEARCH(INDEX(Lists!$B$2:$B$4,MATCH(F276,Lists!$A$2:$A$4,0)),IFERROR(INDEX('EBI Reference'!$D$6:$D$47,MATCH(N276,'EBI Reference'!$A$6:$A$47,0)),""))),"Yes","No"))</f>
        <v/>
      </c>
      <c r="Q276" s="12">
        <f>IF(COUNTA(B276:M276)=0,"",IF(OR(B276="",C276="",D276="",F276="",H276="",I276=""),"Complete this line",IF(O276="No","Domain not selected for this school",IF(AND(E276&lt;&gt;"",LEFT(E276,4)&lt;&gt;"None",COUNTIFS(EBIs!$B$6:$B$45,B276,EBIs!$C$6:$C$45,E276)=0),"EBI not listed on EBIs tab",IF(P276="No","Domain does not match the EBI's menu domain",IF(I276="Existing level","Stop: existing cost (supplanting)",IF(J276="Food or meals","Stop: no food from IPG funds",IF(OR(ISNUMBER(SEARCH("gift card",D276)),ISNUMBER(SEARCH("cash",D276))),"Stop: no gift cards or cash from IPG funds",IF(AND(G276="Indirect cost",C276&lt;&gt;"District-level"),"Set the line level to District-level",IF(AND(G276="Student wages",J276&lt;&gt;"Student wages for paid work experience"),"Set the supplement risk to student wages",IF(AND(G276="Student recognition (non-cash)",J276&lt;&gt;"Student recognition (non-cash)"),"Set the supplement risk to student recognition",IF(J276="","Pick a supplement risk (or None identified)",IF(AND(I276="Expanded beyond current level",K276=""),"Name what the school received before IPG",IF(AND(J276&lt;&gt;"None identified",L276&lt;&gt;"Cleared"),"Open: supplement review","OK"))))))))))))))</f>
        <v/>
      </c>
    </row>
    <row r="277">
      <c r="A277" s="7" t="n">
        <v>272</v>
      </c>
      <c r="B277" s="10" t="n"/>
      <c r="C277" s="10" t="n"/>
      <c r="D277" s="10" t="n"/>
      <c r="E277" s="10" t="n"/>
      <c r="F277" s="10" t="n"/>
      <c r="G277" s="10" t="n"/>
      <c r="H277" s="11" t="n"/>
      <c r="I277" s="10" t="n"/>
      <c r="J277" s="10" t="n"/>
      <c r="K277" s="10" t="n"/>
      <c r="L277" s="10" t="n"/>
      <c r="M277" s="10" t="n"/>
      <c r="N277" s="12">
        <f>IF(OR(E277="",LEFT(E277,4)="None"),"",IFERROR(INDEX('EBI Reference'!$A$6:$A$47,MATCH(E277,'EBI Reference'!$C$6:$C$47,0)),""))</f>
        <v/>
      </c>
      <c r="O277" s="12">
        <f>IF(OR(B277="",F277=""),"",IF(IFERROR(INDEX(Schools!$D$6:$F$15,MATCH(B277,Schools!$B$6:$B$15,0),MATCH(F277,Lists!$A$2:$A$4,0)),"No")="Yes","Yes","No"))</f>
        <v/>
      </c>
      <c r="P277" s="12">
        <f>IF(OR(N277="",F277=""),"n/a",IF(ISNUMBER(SEARCH(INDEX(Lists!$B$2:$B$4,MATCH(F277,Lists!$A$2:$A$4,0)),IFERROR(INDEX('EBI Reference'!$D$6:$D$47,MATCH(N277,'EBI Reference'!$A$6:$A$47,0)),""))),"Yes","No"))</f>
        <v/>
      </c>
      <c r="Q277" s="12">
        <f>IF(COUNTA(B277:M277)=0,"",IF(OR(B277="",C277="",D277="",F277="",H277="",I277=""),"Complete this line",IF(O277="No","Domain not selected for this school",IF(AND(E277&lt;&gt;"",LEFT(E277,4)&lt;&gt;"None",COUNTIFS(EBIs!$B$6:$B$45,B277,EBIs!$C$6:$C$45,E277)=0),"EBI not listed on EBIs tab",IF(P277="No","Domain does not match the EBI's menu domain",IF(I277="Existing level","Stop: existing cost (supplanting)",IF(J277="Food or meals","Stop: no food from IPG funds",IF(OR(ISNUMBER(SEARCH("gift card",D277)),ISNUMBER(SEARCH("cash",D277))),"Stop: no gift cards or cash from IPG funds",IF(AND(G277="Indirect cost",C277&lt;&gt;"District-level"),"Set the line level to District-level",IF(AND(G277="Student wages",J277&lt;&gt;"Student wages for paid work experience"),"Set the supplement risk to student wages",IF(AND(G277="Student recognition (non-cash)",J277&lt;&gt;"Student recognition (non-cash)"),"Set the supplement risk to student recognition",IF(J277="","Pick a supplement risk (or None identified)",IF(AND(I277="Expanded beyond current level",K277=""),"Name what the school received before IPG",IF(AND(J277&lt;&gt;"None identified",L277&lt;&gt;"Cleared"),"Open: supplement review","OK"))))))))))))))</f>
        <v/>
      </c>
    </row>
    <row r="278">
      <c r="A278" s="7" t="n">
        <v>273</v>
      </c>
      <c r="B278" s="10" t="n"/>
      <c r="C278" s="10" t="n"/>
      <c r="D278" s="10" t="n"/>
      <c r="E278" s="10" t="n"/>
      <c r="F278" s="10" t="n"/>
      <c r="G278" s="10" t="n"/>
      <c r="H278" s="11" t="n"/>
      <c r="I278" s="10" t="n"/>
      <c r="J278" s="10" t="n"/>
      <c r="K278" s="10" t="n"/>
      <c r="L278" s="10" t="n"/>
      <c r="M278" s="10" t="n"/>
      <c r="N278" s="12">
        <f>IF(OR(E278="",LEFT(E278,4)="None"),"",IFERROR(INDEX('EBI Reference'!$A$6:$A$47,MATCH(E278,'EBI Reference'!$C$6:$C$47,0)),""))</f>
        <v/>
      </c>
      <c r="O278" s="12">
        <f>IF(OR(B278="",F278=""),"",IF(IFERROR(INDEX(Schools!$D$6:$F$15,MATCH(B278,Schools!$B$6:$B$15,0),MATCH(F278,Lists!$A$2:$A$4,0)),"No")="Yes","Yes","No"))</f>
        <v/>
      </c>
      <c r="P278" s="12">
        <f>IF(OR(N278="",F278=""),"n/a",IF(ISNUMBER(SEARCH(INDEX(Lists!$B$2:$B$4,MATCH(F278,Lists!$A$2:$A$4,0)),IFERROR(INDEX('EBI Reference'!$D$6:$D$47,MATCH(N278,'EBI Reference'!$A$6:$A$47,0)),""))),"Yes","No"))</f>
        <v/>
      </c>
      <c r="Q278" s="12">
        <f>IF(COUNTA(B278:M278)=0,"",IF(OR(B278="",C278="",D278="",F278="",H278="",I278=""),"Complete this line",IF(O278="No","Domain not selected for this school",IF(AND(E278&lt;&gt;"",LEFT(E278,4)&lt;&gt;"None",COUNTIFS(EBIs!$B$6:$B$45,B278,EBIs!$C$6:$C$45,E278)=0),"EBI not listed on EBIs tab",IF(P278="No","Domain does not match the EBI's menu domain",IF(I278="Existing level","Stop: existing cost (supplanting)",IF(J278="Food or meals","Stop: no food from IPG funds",IF(OR(ISNUMBER(SEARCH("gift card",D278)),ISNUMBER(SEARCH("cash",D278))),"Stop: no gift cards or cash from IPG funds",IF(AND(G278="Indirect cost",C278&lt;&gt;"District-level"),"Set the line level to District-level",IF(AND(G278="Student wages",J278&lt;&gt;"Student wages for paid work experience"),"Set the supplement risk to student wages",IF(AND(G278="Student recognition (non-cash)",J278&lt;&gt;"Student recognition (non-cash)"),"Set the supplement risk to student recognition",IF(J278="","Pick a supplement risk (or None identified)",IF(AND(I278="Expanded beyond current level",K278=""),"Name what the school received before IPG",IF(AND(J278&lt;&gt;"None identified",L278&lt;&gt;"Cleared"),"Open: supplement review","OK"))))))))))))))</f>
        <v/>
      </c>
    </row>
    <row r="279">
      <c r="A279" s="7" t="n">
        <v>274</v>
      </c>
      <c r="B279" s="10" t="n"/>
      <c r="C279" s="10" t="n"/>
      <c r="D279" s="10" t="n"/>
      <c r="E279" s="10" t="n"/>
      <c r="F279" s="10" t="n"/>
      <c r="G279" s="10" t="n"/>
      <c r="H279" s="11" t="n"/>
      <c r="I279" s="10" t="n"/>
      <c r="J279" s="10" t="n"/>
      <c r="K279" s="10" t="n"/>
      <c r="L279" s="10" t="n"/>
      <c r="M279" s="10" t="n"/>
      <c r="N279" s="12">
        <f>IF(OR(E279="",LEFT(E279,4)="None"),"",IFERROR(INDEX('EBI Reference'!$A$6:$A$47,MATCH(E279,'EBI Reference'!$C$6:$C$47,0)),""))</f>
        <v/>
      </c>
      <c r="O279" s="12">
        <f>IF(OR(B279="",F279=""),"",IF(IFERROR(INDEX(Schools!$D$6:$F$15,MATCH(B279,Schools!$B$6:$B$15,0),MATCH(F279,Lists!$A$2:$A$4,0)),"No")="Yes","Yes","No"))</f>
        <v/>
      </c>
      <c r="P279" s="12">
        <f>IF(OR(N279="",F279=""),"n/a",IF(ISNUMBER(SEARCH(INDEX(Lists!$B$2:$B$4,MATCH(F279,Lists!$A$2:$A$4,0)),IFERROR(INDEX('EBI Reference'!$D$6:$D$47,MATCH(N279,'EBI Reference'!$A$6:$A$47,0)),""))),"Yes","No"))</f>
        <v/>
      </c>
      <c r="Q279" s="12">
        <f>IF(COUNTA(B279:M279)=0,"",IF(OR(B279="",C279="",D279="",F279="",H279="",I279=""),"Complete this line",IF(O279="No","Domain not selected for this school",IF(AND(E279&lt;&gt;"",LEFT(E279,4)&lt;&gt;"None",COUNTIFS(EBIs!$B$6:$B$45,B279,EBIs!$C$6:$C$45,E279)=0),"EBI not listed on EBIs tab",IF(P279="No","Domain does not match the EBI's menu domain",IF(I279="Existing level","Stop: existing cost (supplanting)",IF(J279="Food or meals","Stop: no food from IPG funds",IF(OR(ISNUMBER(SEARCH("gift card",D279)),ISNUMBER(SEARCH("cash",D279))),"Stop: no gift cards or cash from IPG funds",IF(AND(G279="Indirect cost",C279&lt;&gt;"District-level"),"Set the line level to District-level",IF(AND(G279="Student wages",J279&lt;&gt;"Student wages for paid work experience"),"Set the supplement risk to student wages",IF(AND(G279="Student recognition (non-cash)",J279&lt;&gt;"Student recognition (non-cash)"),"Set the supplement risk to student recognition",IF(J279="","Pick a supplement risk (or None identified)",IF(AND(I279="Expanded beyond current level",K279=""),"Name what the school received before IPG",IF(AND(J279&lt;&gt;"None identified",L279&lt;&gt;"Cleared"),"Open: supplement review","OK"))))))))))))))</f>
        <v/>
      </c>
    </row>
    <row r="280">
      <c r="A280" s="7" t="n">
        <v>275</v>
      </c>
      <c r="B280" s="10" t="n"/>
      <c r="C280" s="10" t="n"/>
      <c r="D280" s="10" t="n"/>
      <c r="E280" s="10" t="n"/>
      <c r="F280" s="10" t="n"/>
      <c r="G280" s="10" t="n"/>
      <c r="H280" s="11" t="n"/>
      <c r="I280" s="10" t="n"/>
      <c r="J280" s="10" t="n"/>
      <c r="K280" s="10" t="n"/>
      <c r="L280" s="10" t="n"/>
      <c r="M280" s="10" t="n"/>
      <c r="N280" s="12">
        <f>IF(OR(E280="",LEFT(E280,4)="None"),"",IFERROR(INDEX('EBI Reference'!$A$6:$A$47,MATCH(E280,'EBI Reference'!$C$6:$C$47,0)),""))</f>
        <v/>
      </c>
      <c r="O280" s="12">
        <f>IF(OR(B280="",F280=""),"",IF(IFERROR(INDEX(Schools!$D$6:$F$15,MATCH(B280,Schools!$B$6:$B$15,0),MATCH(F280,Lists!$A$2:$A$4,0)),"No")="Yes","Yes","No"))</f>
        <v/>
      </c>
      <c r="P280" s="12">
        <f>IF(OR(N280="",F280=""),"n/a",IF(ISNUMBER(SEARCH(INDEX(Lists!$B$2:$B$4,MATCH(F280,Lists!$A$2:$A$4,0)),IFERROR(INDEX('EBI Reference'!$D$6:$D$47,MATCH(N280,'EBI Reference'!$A$6:$A$47,0)),""))),"Yes","No"))</f>
        <v/>
      </c>
      <c r="Q280" s="12">
        <f>IF(COUNTA(B280:M280)=0,"",IF(OR(B280="",C280="",D280="",F280="",H280="",I280=""),"Complete this line",IF(O280="No","Domain not selected for this school",IF(AND(E280&lt;&gt;"",LEFT(E280,4)&lt;&gt;"None",COUNTIFS(EBIs!$B$6:$B$45,B280,EBIs!$C$6:$C$45,E280)=0),"EBI not listed on EBIs tab",IF(P280="No","Domain does not match the EBI's menu domain",IF(I280="Existing level","Stop: existing cost (supplanting)",IF(J280="Food or meals","Stop: no food from IPG funds",IF(OR(ISNUMBER(SEARCH("gift card",D280)),ISNUMBER(SEARCH("cash",D280))),"Stop: no gift cards or cash from IPG funds",IF(AND(G280="Indirect cost",C280&lt;&gt;"District-level"),"Set the line level to District-level",IF(AND(G280="Student wages",J280&lt;&gt;"Student wages for paid work experience"),"Set the supplement risk to student wages",IF(AND(G280="Student recognition (non-cash)",J280&lt;&gt;"Student recognition (non-cash)"),"Set the supplement risk to student recognition",IF(J280="","Pick a supplement risk (or None identified)",IF(AND(I280="Expanded beyond current level",K280=""),"Name what the school received before IPG",IF(AND(J280&lt;&gt;"None identified",L280&lt;&gt;"Cleared"),"Open: supplement review","OK"))))))))))))))</f>
        <v/>
      </c>
    </row>
    <row r="281">
      <c r="A281" s="7" t="n">
        <v>276</v>
      </c>
      <c r="B281" s="10" t="n"/>
      <c r="C281" s="10" t="n"/>
      <c r="D281" s="10" t="n"/>
      <c r="E281" s="10" t="n"/>
      <c r="F281" s="10" t="n"/>
      <c r="G281" s="10" t="n"/>
      <c r="H281" s="11" t="n"/>
      <c r="I281" s="10" t="n"/>
      <c r="J281" s="10" t="n"/>
      <c r="K281" s="10" t="n"/>
      <c r="L281" s="10" t="n"/>
      <c r="M281" s="10" t="n"/>
      <c r="N281" s="12">
        <f>IF(OR(E281="",LEFT(E281,4)="None"),"",IFERROR(INDEX('EBI Reference'!$A$6:$A$47,MATCH(E281,'EBI Reference'!$C$6:$C$47,0)),""))</f>
        <v/>
      </c>
      <c r="O281" s="12">
        <f>IF(OR(B281="",F281=""),"",IF(IFERROR(INDEX(Schools!$D$6:$F$15,MATCH(B281,Schools!$B$6:$B$15,0),MATCH(F281,Lists!$A$2:$A$4,0)),"No")="Yes","Yes","No"))</f>
        <v/>
      </c>
      <c r="P281" s="12">
        <f>IF(OR(N281="",F281=""),"n/a",IF(ISNUMBER(SEARCH(INDEX(Lists!$B$2:$B$4,MATCH(F281,Lists!$A$2:$A$4,0)),IFERROR(INDEX('EBI Reference'!$D$6:$D$47,MATCH(N281,'EBI Reference'!$A$6:$A$47,0)),""))),"Yes","No"))</f>
        <v/>
      </c>
      <c r="Q281" s="12">
        <f>IF(COUNTA(B281:M281)=0,"",IF(OR(B281="",C281="",D281="",F281="",H281="",I281=""),"Complete this line",IF(O281="No","Domain not selected for this school",IF(AND(E281&lt;&gt;"",LEFT(E281,4)&lt;&gt;"None",COUNTIFS(EBIs!$B$6:$B$45,B281,EBIs!$C$6:$C$45,E281)=0),"EBI not listed on EBIs tab",IF(P281="No","Domain does not match the EBI's menu domain",IF(I281="Existing level","Stop: existing cost (supplanting)",IF(J281="Food or meals","Stop: no food from IPG funds",IF(OR(ISNUMBER(SEARCH("gift card",D281)),ISNUMBER(SEARCH("cash",D281))),"Stop: no gift cards or cash from IPG funds",IF(AND(G281="Indirect cost",C281&lt;&gt;"District-level"),"Set the line level to District-level",IF(AND(G281="Student wages",J281&lt;&gt;"Student wages for paid work experience"),"Set the supplement risk to student wages",IF(AND(G281="Student recognition (non-cash)",J281&lt;&gt;"Student recognition (non-cash)"),"Set the supplement risk to student recognition",IF(J281="","Pick a supplement risk (or None identified)",IF(AND(I281="Expanded beyond current level",K281=""),"Name what the school received before IPG",IF(AND(J281&lt;&gt;"None identified",L281&lt;&gt;"Cleared"),"Open: supplement review","OK"))))))))))))))</f>
        <v/>
      </c>
    </row>
    <row r="282">
      <c r="A282" s="7" t="n">
        <v>277</v>
      </c>
      <c r="B282" s="10" t="n"/>
      <c r="C282" s="10" t="n"/>
      <c r="D282" s="10" t="n"/>
      <c r="E282" s="10" t="n"/>
      <c r="F282" s="10" t="n"/>
      <c r="G282" s="10" t="n"/>
      <c r="H282" s="11" t="n"/>
      <c r="I282" s="10" t="n"/>
      <c r="J282" s="10" t="n"/>
      <c r="K282" s="10" t="n"/>
      <c r="L282" s="10" t="n"/>
      <c r="M282" s="10" t="n"/>
      <c r="N282" s="12">
        <f>IF(OR(E282="",LEFT(E282,4)="None"),"",IFERROR(INDEX('EBI Reference'!$A$6:$A$47,MATCH(E282,'EBI Reference'!$C$6:$C$47,0)),""))</f>
        <v/>
      </c>
      <c r="O282" s="12">
        <f>IF(OR(B282="",F282=""),"",IF(IFERROR(INDEX(Schools!$D$6:$F$15,MATCH(B282,Schools!$B$6:$B$15,0),MATCH(F282,Lists!$A$2:$A$4,0)),"No")="Yes","Yes","No"))</f>
        <v/>
      </c>
      <c r="P282" s="12">
        <f>IF(OR(N282="",F282=""),"n/a",IF(ISNUMBER(SEARCH(INDEX(Lists!$B$2:$B$4,MATCH(F282,Lists!$A$2:$A$4,0)),IFERROR(INDEX('EBI Reference'!$D$6:$D$47,MATCH(N282,'EBI Reference'!$A$6:$A$47,0)),""))),"Yes","No"))</f>
        <v/>
      </c>
      <c r="Q282" s="12">
        <f>IF(COUNTA(B282:M282)=0,"",IF(OR(B282="",C282="",D282="",F282="",H282="",I282=""),"Complete this line",IF(O282="No","Domain not selected for this school",IF(AND(E282&lt;&gt;"",LEFT(E282,4)&lt;&gt;"None",COUNTIFS(EBIs!$B$6:$B$45,B282,EBIs!$C$6:$C$45,E282)=0),"EBI not listed on EBIs tab",IF(P282="No","Domain does not match the EBI's menu domain",IF(I282="Existing level","Stop: existing cost (supplanting)",IF(J282="Food or meals","Stop: no food from IPG funds",IF(OR(ISNUMBER(SEARCH("gift card",D282)),ISNUMBER(SEARCH("cash",D282))),"Stop: no gift cards or cash from IPG funds",IF(AND(G282="Indirect cost",C282&lt;&gt;"District-level"),"Set the line level to District-level",IF(AND(G282="Student wages",J282&lt;&gt;"Student wages for paid work experience"),"Set the supplement risk to student wages",IF(AND(G282="Student recognition (non-cash)",J282&lt;&gt;"Student recognition (non-cash)"),"Set the supplement risk to student recognition",IF(J282="","Pick a supplement risk (or None identified)",IF(AND(I282="Expanded beyond current level",K282=""),"Name what the school received before IPG",IF(AND(J282&lt;&gt;"None identified",L282&lt;&gt;"Cleared"),"Open: supplement review","OK"))))))))))))))</f>
        <v/>
      </c>
    </row>
    <row r="283">
      <c r="A283" s="7" t="n">
        <v>278</v>
      </c>
      <c r="B283" s="10" t="n"/>
      <c r="C283" s="10" t="n"/>
      <c r="D283" s="10" t="n"/>
      <c r="E283" s="10" t="n"/>
      <c r="F283" s="10" t="n"/>
      <c r="G283" s="10" t="n"/>
      <c r="H283" s="11" t="n"/>
      <c r="I283" s="10" t="n"/>
      <c r="J283" s="10" t="n"/>
      <c r="K283" s="10" t="n"/>
      <c r="L283" s="10" t="n"/>
      <c r="M283" s="10" t="n"/>
      <c r="N283" s="12">
        <f>IF(OR(E283="",LEFT(E283,4)="None"),"",IFERROR(INDEX('EBI Reference'!$A$6:$A$47,MATCH(E283,'EBI Reference'!$C$6:$C$47,0)),""))</f>
        <v/>
      </c>
      <c r="O283" s="12">
        <f>IF(OR(B283="",F283=""),"",IF(IFERROR(INDEX(Schools!$D$6:$F$15,MATCH(B283,Schools!$B$6:$B$15,0),MATCH(F283,Lists!$A$2:$A$4,0)),"No")="Yes","Yes","No"))</f>
        <v/>
      </c>
      <c r="P283" s="12">
        <f>IF(OR(N283="",F283=""),"n/a",IF(ISNUMBER(SEARCH(INDEX(Lists!$B$2:$B$4,MATCH(F283,Lists!$A$2:$A$4,0)),IFERROR(INDEX('EBI Reference'!$D$6:$D$47,MATCH(N283,'EBI Reference'!$A$6:$A$47,0)),""))),"Yes","No"))</f>
        <v/>
      </c>
      <c r="Q283" s="12">
        <f>IF(COUNTA(B283:M283)=0,"",IF(OR(B283="",C283="",D283="",F283="",H283="",I283=""),"Complete this line",IF(O283="No","Domain not selected for this school",IF(AND(E283&lt;&gt;"",LEFT(E283,4)&lt;&gt;"None",COUNTIFS(EBIs!$B$6:$B$45,B283,EBIs!$C$6:$C$45,E283)=0),"EBI not listed on EBIs tab",IF(P283="No","Domain does not match the EBI's menu domain",IF(I283="Existing level","Stop: existing cost (supplanting)",IF(J283="Food or meals","Stop: no food from IPG funds",IF(OR(ISNUMBER(SEARCH("gift card",D283)),ISNUMBER(SEARCH("cash",D283))),"Stop: no gift cards or cash from IPG funds",IF(AND(G283="Indirect cost",C283&lt;&gt;"District-level"),"Set the line level to District-level",IF(AND(G283="Student wages",J283&lt;&gt;"Student wages for paid work experience"),"Set the supplement risk to student wages",IF(AND(G283="Student recognition (non-cash)",J283&lt;&gt;"Student recognition (non-cash)"),"Set the supplement risk to student recognition",IF(J283="","Pick a supplement risk (or None identified)",IF(AND(I283="Expanded beyond current level",K283=""),"Name what the school received before IPG",IF(AND(J283&lt;&gt;"None identified",L283&lt;&gt;"Cleared"),"Open: supplement review","OK"))))))))))))))</f>
        <v/>
      </c>
    </row>
    <row r="284">
      <c r="A284" s="7" t="n">
        <v>279</v>
      </c>
      <c r="B284" s="10" t="n"/>
      <c r="C284" s="10" t="n"/>
      <c r="D284" s="10" t="n"/>
      <c r="E284" s="10" t="n"/>
      <c r="F284" s="10" t="n"/>
      <c r="G284" s="10" t="n"/>
      <c r="H284" s="11" t="n"/>
      <c r="I284" s="10" t="n"/>
      <c r="J284" s="10" t="n"/>
      <c r="K284" s="10" t="n"/>
      <c r="L284" s="10" t="n"/>
      <c r="M284" s="10" t="n"/>
      <c r="N284" s="12">
        <f>IF(OR(E284="",LEFT(E284,4)="None"),"",IFERROR(INDEX('EBI Reference'!$A$6:$A$47,MATCH(E284,'EBI Reference'!$C$6:$C$47,0)),""))</f>
        <v/>
      </c>
      <c r="O284" s="12">
        <f>IF(OR(B284="",F284=""),"",IF(IFERROR(INDEX(Schools!$D$6:$F$15,MATCH(B284,Schools!$B$6:$B$15,0),MATCH(F284,Lists!$A$2:$A$4,0)),"No")="Yes","Yes","No"))</f>
        <v/>
      </c>
      <c r="P284" s="12">
        <f>IF(OR(N284="",F284=""),"n/a",IF(ISNUMBER(SEARCH(INDEX(Lists!$B$2:$B$4,MATCH(F284,Lists!$A$2:$A$4,0)),IFERROR(INDEX('EBI Reference'!$D$6:$D$47,MATCH(N284,'EBI Reference'!$A$6:$A$47,0)),""))),"Yes","No"))</f>
        <v/>
      </c>
      <c r="Q284" s="12">
        <f>IF(COUNTA(B284:M284)=0,"",IF(OR(B284="",C284="",D284="",F284="",H284="",I284=""),"Complete this line",IF(O284="No","Domain not selected for this school",IF(AND(E284&lt;&gt;"",LEFT(E284,4)&lt;&gt;"None",COUNTIFS(EBIs!$B$6:$B$45,B284,EBIs!$C$6:$C$45,E284)=0),"EBI not listed on EBIs tab",IF(P284="No","Domain does not match the EBI's menu domain",IF(I284="Existing level","Stop: existing cost (supplanting)",IF(J284="Food or meals","Stop: no food from IPG funds",IF(OR(ISNUMBER(SEARCH("gift card",D284)),ISNUMBER(SEARCH("cash",D284))),"Stop: no gift cards or cash from IPG funds",IF(AND(G284="Indirect cost",C284&lt;&gt;"District-level"),"Set the line level to District-level",IF(AND(G284="Student wages",J284&lt;&gt;"Student wages for paid work experience"),"Set the supplement risk to student wages",IF(AND(G284="Student recognition (non-cash)",J284&lt;&gt;"Student recognition (non-cash)"),"Set the supplement risk to student recognition",IF(J284="","Pick a supplement risk (or None identified)",IF(AND(I284="Expanded beyond current level",K284=""),"Name what the school received before IPG",IF(AND(J284&lt;&gt;"None identified",L284&lt;&gt;"Cleared"),"Open: supplement review","OK"))))))))))))))</f>
        <v/>
      </c>
    </row>
    <row r="285">
      <c r="A285" s="7" t="n">
        <v>280</v>
      </c>
      <c r="B285" s="10" t="n"/>
      <c r="C285" s="10" t="n"/>
      <c r="D285" s="10" t="n"/>
      <c r="E285" s="10" t="n"/>
      <c r="F285" s="10" t="n"/>
      <c r="G285" s="10" t="n"/>
      <c r="H285" s="11" t="n"/>
      <c r="I285" s="10" t="n"/>
      <c r="J285" s="10" t="n"/>
      <c r="K285" s="10" t="n"/>
      <c r="L285" s="10" t="n"/>
      <c r="M285" s="10" t="n"/>
      <c r="N285" s="12">
        <f>IF(OR(E285="",LEFT(E285,4)="None"),"",IFERROR(INDEX('EBI Reference'!$A$6:$A$47,MATCH(E285,'EBI Reference'!$C$6:$C$47,0)),""))</f>
        <v/>
      </c>
      <c r="O285" s="12">
        <f>IF(OR(B285="",F285=""),"",IF(IFERROR(INDEX(Schools!$D$6:$F$15,MATCH(B285,Schools!$B$6:$B$15,0),MATCH(F285,Lists!$A$2:$A$4,0)),"No")="Yes","Yes","No"))</f>
        <v/>
      </c>
      <c r="P285" s="12">
        <f>IF(OR(N285="",F285=""),"n/a",IF(ISNUMBER(SEARCH(INDEX(Lists!$B$2:$B$4,MATCH(F285,Lists!$A$2:$A$4,0)),IFERROR(INDEX('EBI Reference'!$D$6:$D$47,MATCH(N285,'EBI Reference'!$A$6:$A$47,0)),""))),"Yes","No"))</f>
        <v/>
      </c>
      <c r="Q285" s="12">
        <f>IF(COUNTA(B285:M285)=0,"",IF(OR(B285="",C285="",D285="",F285="",H285="",I285=""),"Complete this line",IF(O285="No","Domain not selected for this school",IF(AND(E285&lt;&gt;"",LEFT(E285,4)&lt;&gt;"None",COUNTIFS(EBIs!$B$6:$B$45,B285,EBIs!$C$6:$C$45,E285)=0),"EBI not listed on EBIs tab",IF(P285="No","Domain does not match the EBI's menu domain",IF(I285="Existing level","Stop: existing cost (supplanting)",IF(J285="Food or meals","Stop: no food from IPG funds",IF(OR(ISNUMBER(SEARCH("gift card",D285)),ISNUMBER(SEARCH("cash",D285))),"Stop: no gift cards or cash from IPG funds",IF(AND(G285="Indirect cost",C285&lt;&gt;"District-level"),"Set the line level to District-level",IF(AND(G285="Student wages",J285&lt;&gt;"Student wages for paid work experience"),"Set the supplement risk to student wages",IF(AND(G285="Student recognition (non-cash)",J285&lt;&gt;"Student recognition (non-cash)"),"Set the supplement risk to student recognition",IF(J285="","Pick a supplement risk (or None identified)",IF(AND(I285="Expanded beyond current level",K285=""),"Name what the school received before IPG",IF(AND(J285&lt;&gt;"None identified",L285&lt;&gt;"Cleared"),"Open: supplement review","OK"))))))))))))))</f>
        <v/>
      </c>
    </row>
    <row r="286">
      <c r="A286" s="7" t="n">
        <v>281</v>
      </c>
      <c r="B286" s="10" t="n"/>
      <c r="C286" s="10" t="n"/>
      <c r="D286" s="10" t="n"/>
      <c r="E286" s="10" t="n"/>
      <c r="F286" s="10" t="n"/>
      <c r="G286" s="10" t="n"/>
      <c r="H286" s="11" t="n"/>
      <c r="I286" s="10" t="n"/>
      <c r="J286" s="10" t="n"/>
      <c r="K286" s="10" t="n"/>
      <c r="L286" s="10" t="n"/>
      <c r="M286" s="10" t="n"/>
      <c r="N286" s="12">
        <f>IF(OR(E286="",LEFT(E286,4)="None"),"",IFERROR(INDEX('EBI Reference'!$A$6:$A$47,MATCH(E286,'EBI Reference'!$C$6:$C$47,0)),""))</f>
        <v/>
      </c>
      <c r="O286" s="12">
        <f>IF(OR(B286="",F286=""),"",IF(IFERROR(INDEX(Schools!$D$6:$F$15,MATCH(B286,Schools!$B$6:$B$15,0),MATCH(F286,Lists!$A$2:$A$4,0)),"No")="Yes","Yes","No"))</f>
        <v/>
      </c>
      <c r="P286" s="12">
        <f>IF(OR(N286="",F286=""),"n/a",IF(ISNUMBER(SEARCH(INDEX(Lists!$B$2:$B$4,MATCH(F286,Lists!$A$2:$A$4,0)),IFERROR(INDEX('EBI Reference'!$D$6:$D$47,MATCH(N286,'EBI Reference'!$A$6:$A$47,0)),""))),"Yes","No"))</f>
        <v/>
      </c>
      <c r="Q286" s="12">
        <f>IF(COUNTA(B286:M286)=0,"",IF(OR(B286="",C286="",D286="",F286="",H286="",I286=""),"Complete this line",IF(O286="No","Domain not selected for this school",IF(AND(E286&lt;&gt;"",LEFT(E286,4)&lt;&gt;"None",COUNTIFS(EBIs!$B$6:$B$45,B286,EBIs!$C$6:$C$45,E286)=0),"EBI not listed on EBIs tab",IF(P286="No","Domain does not match the EBI's menu domain",IF(I286="Existing level","Stop: existing cost (supplanting)",IF(J286="Food or meals","Stop: no food from IPG funds",IF(OR(ISNUMBER(SEARCH("gift card",D286)),ISNUMBER(SEARCH("cash",D286))),"Stop: no gift cards or cash from IPG funds",IF(AND(G286="Indirect cost",C286&lt;&gt;"District-level"),"Set the line level to District-level",IF(AND(G286="Student wages",J286&lt;&gt;"Student wages for paid work experience"),"Set the supplement risk to student wages",IF(AND(G286="Student recognition (non-cash)",J286&lt;&gt;"Student recognition (non-cash)"),"Set the supplement risk to student recognition",IF(J286="","Pick a supplement risk (or None identified)",IF(AND(I286="Expanded beyond current level",K286=""),"Name what the school received before IPG",IF(AND(J286&lt;&gt;"None identified",L286&lt;&gt;"Cleared"),"Open: supplement review","OK"))))))))))))))</f>
        <v/>
      </c>
    </row>
    <row r="287">
      <c r="A287" s="7" t="n">
        <v>282</v>
      </c>
      <c r="B287" s="10" t="n"/>
      <c r="C287" s="10" t="n"/>
      <c r="D287" s="10" t="n"/>
      <c r="E287" s="10" t="n"/>
      <c r="F287" s="10" t="n"/>
      <c r="G287" s="10" t="n"/>
      <c r="H287" s="11" t="n"/>
      <c r="I287" s="10" t="n"/>
      <c r="J287" s="10" t="n"/>
      <c r="K287" s="10" t="n"/>
      <c r="L287" s="10" t="n"/>
      <c r="M287" s="10" t="n"/>
      <c r="N287" s="12">
        <f>IF(OR(E287="",LEFT(E287,4)="None"),"",IFERROR(INDEX('EBI Reference'!$A$6:$A$47,MATCH(E287,'EBI Reference'!$C$6:$C$47,0)),""))</f>
        <v/>
      </c>
      <c r="O287" s="12">
        <f>IF(OR(B287="",F287=""),"",IF(IFERROR(INDEX(Schools!$D$6:$F$15,MATCH(B287,Schools!$B$6:$B$15,0),MATCH(F287,Lists!$A$2:$A$4,0)),"No")="Yes","Yes","No"))</f>
        <v/>
      </c>
      <c r="P287" s="12">
        <f>IF(OR(N287="",F287=""),"n/a",IF(ISNUMBER(SEARCH(INDEX(Lists!$B$2:$B$4,MATCH(F287,Lists!$A$2:$A$4,0)),IFERROR(INDEX('EBI Reference'!$D$6:$D$47,MATCH(N287,'EBI Reference'!$A$6:$A$47,0)),""))),"Yes","No"))</f>
        <v/>
      </c>
      <c r="Q287" s="12">
        <f>IF(COUNTA(B287:M287)=0,"",IF(OR(B287="",C287="",D287="",F287="",H287="",I287=""),"Complete this line",IF(O287="No","Domain not selected for this school",IF(AND(E287&lt;&gt;"",LEFT(E287,4)&lt;&gt;"None",COUNTIFS(EBIs!$B$6:$B$45,B287,EBIs!$C$6:$C$45,E287)=0),"EBI not listed on EBIs tab",IF(P287="No","Domain does not match the EBI's menu domain",IF(I287="Existing level","Stop: existing cost (supplanting)",IF(J287="Food or meals","Stop: no food from IPG funds",IF(OR(ISNUMBER(SEARCH("gift card",D287)),ISNUMBER(SEARCH("cash",D287))),"Stop: no gift cards or cash from IPG funds",IF(AND(G287="Indirect cost",C287&lt;&gt;"District-level"),"Set the line level to District-level",IF(AND(G287="Student wages",J287&lt;&gt;"Student wages for paid work experience"),"Set the supplement risk to student wages",IF(AND(G287="Student recognition (non-cash)",J287&lt;&gt;"Student recognition (non-cash)"),"Set the supplement risk to student recognition",IF(J287="","Pick a supplement risk (or None identified)",IF(AND(I287="Expanded beyond current level",K287=""),"Name what the school received before IPG",IF(AND(J287&lt;&gt;"None identified",L287&lt;&gt;"Cleared"),"Open: supplement review","OK"))))))))))))))</f>
        <v/>
      </c>
    </row>
    <row r="288">
      <c r="A288" s="7" t="n">
        <v>283</v>
      </c>
      <c r="B288" s="10" t="n"/>
      <c r="C288" s="10" t="n"/>
      <c r="D288" s="10" t="n"/>
      <c r="E288" s="10" t="n"/>
      <c r="F288" s="10" t="n"/>
      <c r="G288" s="10" t="n"/>
      <c r="H288" s="11" t="n"/>
      <c r="I288" s="10" t="n"/>
      <c r="J288" s="10" t="n"/>
      <c r="K288" s="10" t="n"/>
      <c r="L288" s="10" t="n"/>
      <c r="M288" s="10" t="n"/>
      <c r="N288" s="12">
        <f>IF(OR(E288="",LEFT(E288,4)="None"),"",IFERROR(INDEX('EBI Reference'!$A$6:$A$47,MATCH(E288,'EBI Reference'!$C$6:$C$47,0)),""))</f>
        <v/>
      </c>
      <c r="O288" s="12">
        <f>IF(OR(B288="",F288=""),"",IF(IFERROR(INDEX(Schools!$D$6:$F$15,MATCH(B288,Schools!$B$6:$B$15,0),MATCH(F288,Lists!$A$2:$A$4,0)),"No")="Yes","Yes","No"))</f>
        <v/>
      </c>
      <c r="P288" s="12">
        <f>IF(OR(N288="",F288=""),"n/a",IF(ISNUMBER(SEARCH(INDEX(Lists!$B$2:$B$4,MATCH(F288,Lists!$A$2:$A$4,0)),IFERROR(INDEX('EBI Reference'!$D$6:$D$47,MATCH(N288,'EBI Reference'!$A$6:$A$47,0)),""))),"Yes","No"))</f>
        <v/>
      </c>
      <c r="Q288" s="12">
        <f>IF(COUNTA(B288:M288)=0,"",IF(OR(B288="",C288="",D288="",F288="",H288="",I288=""),"Complete this line",IF(O288="No","Domain not selected for this school",IF(AND(E288&lt;&gt;"",LEFT(E288,4)&lt;&gt;"None",COUNTIFS(EBIs!$B$6:$B$45,B288,EBIs!$C$6:$C$45,E288)=0),"EBI not listed on EBIs tab",IF(P288="No","Domain does not match the EBI's menu domain",IF(I288="Existing level","Stop: existing cost (supplanting)",IF(J288="Food or meals","Stop: no food from IPG funds",IF(OR(ISNUMBER(SEARCH("gift card",D288)),ISNUMBER(SEARCH("cash",D288))),"Stop: no gift cards or cash from IPG funds",IF(AND(G288="Indirect cost",C288&lt;&gt;"District-level"),"Set the line level to District-level",IF(AND(G288="Student wages",J288&lt;&gt;"Student wages for paid work experience"),"Set the supplement risk to student wages",IF(AND(G288="Student recognition (non-cash)",J288&lt;&gt;"Student recognition (non-cash)"),"Set the supplement risk to student recognition",IF(J288="","Pick a supplement risk (or None identified)",IF(AND(I288="Expanded beyond current level",K288=""),"Name what the school received before IPG",IF(AND(J288&lt;&gt;"None identified",L288&lt;&gt;"Cleared"),"Open: supplement review","OK"))))))))))))))</f>
        <v/>
      </c>
    </row>
    <row r="289">
      <c r="A289" s="7" t="n">
        <v>284</v>
      </c>
      <c r="B289" s="10" t="n"/>
      <c r="C289" s="10" t="n"/>
      <c r="D289" s="10" t="n"/>
      <c r="E289" s="10" t="n"/>
      <c r="F289" s="10" t="n"/>
      <c r="G289" s="10" t="n"/>
      <c r="H289" s="11" t="n"/>
      <c r="I289" s="10" t="n"/>
      <c r="J289" s="10" t="n"/>
      <c r="K289" s="10" t="n"/>
      <c r="L289" s="10" t="n"/>
      <c r="M289" s="10" t="n"/>
      <c r="N289" s="12">
        <f>IF(OR(E289="",LEFT(E289,4)="None"),"",IFERROR(INDEX('EBI Reference'!$A$6:$A$47,MATCH(E289,'EBI Reference'!$C$6:$C$47,0)),""))</f>
        <v/>
      </c>
      <c r="O289" s="12">
        <f>IF(OR(B289="",F289=""),"",IF(IFERROR(INDEX(Schools!$D$6:$F$15,MATCH(B289,Schools!$B$6:$B$15,0),MATCH(F289,Lists!$A$2:$A$4,0)),"No")="Yes","Yes","No"))</f>
        <v/>
      </c>
      <c r="P289" s="12">
        <f>IF(OR(N289="",F289=""),"n/a",IF(ISNUMBER(SEARCH(INDEX(Lists!$B$2:$B$4,MATCH(F289,Lists!$A$2:$A$4,0)),IFERROR(INDEX('EBI Reference'!$D$6:$D$47,MATCH(N289,'EBI Reference'!$A$6:$A$47,0)),""))),"Yes","No"))</f>
        <v/>
      </c>
      <c r="Q289" s="12">
        <f>IF(COUNTA(B289:M289)=0,"",IF(OR(B289="",C289="",D289="",F289="",H289="",I289=""),"Complete this line",IF(O289="No","Domain not selected for this school",IF(AND(E289&lt;&gt;"",LEFT(E289,4)&lt;&gt;"None",COUNTIFS(EBIs!$B$6:$B$45,B289,EBIs!$C$6:$C$45,E289)=0),"EBI not listed on EBIs tab",IF(P289="No","Domain does not match the EBI's menu domain",IF(I289="Existing level","Stop: existing cost (supplanting)",IF(J289="Food or meals","Stop: no food from IPG funds",IF(OR(ISNUMBER(SEARCH("gift card",D289)),ISNUMBER(SEARCH("cash",D289))),"Stop: no gift cards or cash from IPG funds",IF(AND(G289="Indirect cost",C289&lt;&gt;"District-level"),"Set the line level to District-level",IF(AND(G289="Student wages",J289&lt;&gt;"Student wages for paid work experience"),"Set the supplement risk to student wages",IF(AND(G289="Student recognition (non-cash)",J289&lt;&gt;"Student recognition (non-cash)"),"Set the supplement risk to student recognition",IF(J289="","Pick a supplement risk (or None identified)",IF(AND(I289="Expanded beyond current level",K289=""),"Name what the school received before IPG",IF(AND(J289&lt;&gt;"None identified",L289&lt;&gt;"Cleared"),"Open: supplement review","OK"))))))))))))))</f>
        <v/>
      </c>
    </row>
    <row r="290">
      <c r="A290" s="7" t="n">
        <v>285</v>
      </c>
      <c r="B290" s="10" t="n"/>
      <c r="C290" s="10" t="n"/>
      <c r="D290" s="10" t="n"/>
      <c r="E290" s="10" t="n"/>
      <c r="F290" s="10" t="n"/>
      <c r="G290" s="10" t="n"/>
      <c r="H290" s="11" t="n"/>
      <c r="I290" s="10" t="n"/>
      <c r="J290" s="10" t="n"/>
      <c r="K290" s="10" t="n"/>
      <c r="L290" s="10" t="n"/>
      <c r="M290" s="10" t="n"/>
      <c r="N290" s="12">
        <f>IF(OR(E290="",LEFT(E290,4)="None"),"",IFERROR(INDEX('EBI Reference'!$A$6:$A$47,MATCH(E290,'EBI Reference'!$C$6:$C$47,0)),""))</f>
        <v/>
      </c>
      <c r="O290" s="12">
        <f>IF(OR(B290="",F290=""),"",IF(IFERROR(INDEX(Schools!$D$6:$F$15,MATCH(B290,Schools!$B$6:$B$15,0),MATCH(F290,Lists!$A$2:$A$4,0)),"No")="Yes","Yes","No"))</f>
        <v/>
      </c>
      <c r="P290" s="12">
        <f>IF(OR(N290="",F290=""),"n/a",IF(ISNUMBER(SEARCH(INDEX(Lists!$B$2:$B$4,MATCH(F290,Lists!$A$2:$A$4,0)),IFERROR(INDEX('EBI Reference'!$D$6:$D$47,MATCH(N290,'EBI Reference'!$A$6:$A$47,0)),""))),"Yes","No"))</f>
        <v/>
      </c>
      <c r="Q290" s="12">
        <f>IF(COUNTA(B290:M290)=0,"",IF(OR(B290="",C290="",D290="",F290="",H290="",I290=""),"Complete this line",IF(O290="No","Domain not selected for this school",IF(AND(E290&lt;&gt;"",LEFT(E290,4)&lt;&gt;"None",COUNTIFS(EBIs!$B$6:$B$45,B290,EBIs!$C$6:$C$45,E290)=0),"EBI not listed on EBIs tab",IF(P290="No","Domain does not match the EBI's menu domain",IF(I290="Existing level","Stop: existing cost (supplanting)",IF(J290="Food or meals","Stop: no food from IPG funds",IF(OR(ISNUMBER(SEARCH("gift card",D290)),ISNUMBER(SEARCH("cash",D290))),"Stop: no gift cards or cash from IPG funds",IF(AND(G290="Indirect cost",C290&lt;&gt;"District-level"),"Set the line level to District-level",IF(AND(G290="Student wages",J290&lt;&gt;"Student wages for paid work experience"),"Set the supplement risk to student wages",IF(AND(G290="Student recognition (non-cash)",J290&lt;&gt;"Student recognition (non-cash)"),"Set the supplement risk to student recognition",IF(J290="","Pick a supplement risk (or None identified)",IF(AND(I290="Expanded beyond current level",K290=""),"Name what the school received before IPG",IF(AND(J290&lt;&gt;"None identified",L290&lt;&gt;"Cleared"),"Open: supplement review","OK"))))))))))))))</f>
        <v/>
      </c>
    </row>
    <row r="291">
      <c r="A291" s="7" t="n">
        <v>286</v>
      </c>
      <c r="B291" s="10" t="n"/>
      <c r="C291" s="10" t="n"/>
      <c r="D291" s="10" t="n"/>
      <c r="E291" s="10" t="n"/>
      <c r="F291" s="10" t="n"/>
      <c r="G291" s="10" t="n"/>
      <c r="H291" s="11" t="n"/>
      <c r="I291" s="10" t="n"/>
      <c r="J291" s="10" t="n"/>
      <c r="K291" s="10" t="n"/>
      <c r="L291" s="10" t="n"/>
      <c r="M291" s="10" t="n"/>
      <c r="N291" s="12">
        <f>IF(OR(E291="",LEFT(E291,4)="None"),"",IFERROR(INDEX('EBI Reference'!$A$6:$A$47,MATCH(E291,'EBI Reference'!$C$6:$C$47,0)),""))</f>
        <v/>
      </c>
      <c r="O291" s="12">
        <f>IF(OR(B291="",F291=""),"",IF(IFERROR(INDEX(Schools!$D$6:$F$15,MATCH(B291,Schools!$B$6:$B$15,0),MATCH(F291,Lists!$A$2:$A$4,0)),"No")="Yes","Yes","No"))</f>
        <v/>
      </c>
      <c r="P291" s="12">
        <f>IF(OR(N291="",F291=""),"n/a",IF(ISNUMBER(SEARCH(INDEX(Lists!$B$2:$B$4,MATCH(F291,Lists!$A$2:$A$4,0)),IFERROR(INDEX('EBI Reference'!$D$6:$D$47,MATCH(N291,'EBI Reference'!$A$6:$A$47,0)),""))),"Yes","No"))</f>
        <v/>
      </c>
      <c r="Q291" s="12">
        <f>IF(COUNTA(B291:M291)=0,"",IF(OR(B291="",C291="",D291="",F291="",H291="",I291=""),"Complete this line",IF(O291="No","Domain not selected for this school",IF(AND(E291&lt;&gt;"",LEFT(E291,4)&lt;&gt;"None",COUNTIFS(EBIs!$B$6:$B$45,B291,EBIs!$C$6:$C$45,E291)=0),"EBI not listed on EBIs tab",IF(P291="No","Domain does not match the EBI's menu domain",IF(I291="Existing level","Stop: existing cost (supplanting)",IF(J291="Food or meals","Stop: no food from IPG funds",IF(OR(ISNUMBER(SEARCH("gift card",D291)),ISNUMBER(SEARCH("cash",D291))),"Stop: no gift cards or cash from IPG funds",IF(AND(G291="Indirect cost",C291&lt;&gt;"District-level"),"Set the line level to District-level",IF(AND(G291="Student wages",J291&lt;&gt;"Student wages for paid work experience"),"Set the supplement risk to student wages",IF(AND(G291="Student recognition (non-cash)",J291&lt;&gt;"Student recognition (non-cash)"),"Set the supplement risk to student recognition",IF(J291="","Pick a supplement risk (or None identified)",IF(AND(I291="Expanded beyond current level",K291=""),"Name what the school received before IPG",IF(AND(J291&lt;&gt;"None identified",L291&lt;&gt;"Cleared"),"Open: supplement review","OK"))))))))))))))</f>
        <v/>
      </c>
    </row>
    <row r="292">
      <c r="A292" s="7" t="n">
        <v>287</v>
      </c>
      <c r="B292" s="10" t="n"/>
      <c r="C292" s="10" t="n"/>
      <c r="D292" s="10" t="n"/>
      <c r="E292" s="10" t="n"/>
      <c r="F292" s="10" t="n"/>
      <c r="G292" s="10" t="n"/>
      <c r="H292" s="11" t="n"/>
      <c r="I292" s="10" t="n"/>
      <c r="J292" s="10" t="n"/>
      <c r="K292" s="10" t="n"/>
      <c r="L292" s="10" t="n"/>
      <c r="M292" s="10" t="n"/>
      <c r="N292" s="12">
        <f>IF(OR(E292="",LEFT(E292,4)="None"),"",IFERROR(INDEX('EBI Reference'!$A$6:$A$47,MATCH(E292,'EBI Reference'!$C$6:$C$47,0)),""))</f>
        <v/>
      </c>
      <c r="O292" s="12">
        <f>IF(OR(B292="",F292=""),"",IF(IFERROR(INDEX(Schools!$D$6:$F$15,MATCH(B292,Schools!$B$6:$B$15,0),MATCH(F292,Lists!$A$2:$A$4,0)),"No")="Yes","Yes","No"))</f>
        <v/>
      </c>
      <c r="P292" s="12">
        <f>IF(OR(N292="",F292=""),"n/a",IF(ISNUMBER(SEARCH(INDEX(Lists!$B$2:$B$4,MATCH(F292,Lists!$A$2:$A$4,0)),IFERROR(INDEX('EBI Reference'!$D$6:$D$47,MATCH(N292,'EBI Reference'!$A$6:$A$47,0)),""))),"Yes","No"))</f>
        <v/>
      </c>
      <c r="Q292" s="12">
        <f>IF(COUNTA(B292:M292)=0,"",IF(OR(B292="",C292="",D292="",F292="",H292="",I292=""),"Complete this line",IF(O292="No","Domain not selected for this school",IF(AND(E292&lt;&gt;"",LEFT(E292,4)&lt;&gt;"None",COUNTIFS(EBIs!$B$6:$B$45,B292,EBIs!$C$6:$C$45,E292)=0),"EBI not listed on EBIs tab",IF(P292="No","Domain does not match the EBI's menu domain",IF(I292="Existing level","Stop: existing cost (supplanting)",IF(J292="Food or meals","Stop: no food from IPG funds",IF(OR(ISNUMBER(SEARCH("gift card",D292)),ISNUMBER(SEARCH("cash",D292))),"Stop: no gift cards or cash from IPG funds",IF(AND(G292="Indirect cost",C292&lt;&gt;"District-level"),"Set the line level to District-level",IF(AND(G292="Student wages",J292&lt;&gt;"Student wages for paid work experience"),"Set the supplement risk to student wages",IF(AND(G292="Student recognition (non-cash)",J292&lt;&gt;"Student recognition (non-cash)"),"Set the supplement risk to student recognition",IF(J292="","Pick a supplement risk (or None identified)",IF(AND(I292="Expanded beyond current level",K292=""),"Name what the school received before IPG",IF(AND(J292&lt;&gt;"None identified",L292&lt;&gt;"Cleared"),"Open: supplement review","OK"))))))))))))))</f>
        <v/>
      </c>
    </row>
    <row r="293">
      <c r="A293" s="7" t="n">
        <v>288</v>
      </c>
      <c r="B293" s="10" t="n"/>
      <c r="C293" s="10" t="n"/>
      <c r="D293" s="10" t="n"/>
      <c r="E293" s="10" t="n"/>
      <c r="F293" s="10" t="n"/>
      <c r="G293" s="10" t="n"/>
      <c r="H293" s="11" t="n"/>
      <c r="I293" s="10" t="n"/>
      <c r="J293" s="10" t="n"/>
      <c r="K293" s="10" t="n"/>
      <c r="L293" s="10" t="n"/>
      <c r="M293" s="10" t="n"/>
      <c r="N293" s="12">
        <f>IF(OR(E293="",LEFT(E293,4)="None"),"",IFERROR(INDEX('EBI Reference'!$A$6:$A$47,MATCH(E293,'EBI Reference'!$C$6:$C$47,0)),""))</f>
        <v/>
      </c>
      <c r="O293" s="12">
        <f>IF(OR(B293="",F293=""),"",IF(IFERROR(INDEX(Schools!$D$6:$F$15,MATCH(B293,Schools!$B$6:$B$15,0),MATCH(F293,Lists!$A$2:$A$4,0)),"No")="Yes","Yes","No"))</f>
        <v/>
      </c>
      <c r="P293" s="12">
        <f>IF(OR(N293="",F293=""),"n/a",IF(ISNUMBER(SEARCH(INDEX(Lists!$B$2:$B$4,MATCH(F293,Lists!$A$2:$A$4,0)),IFERROR(INDEX('EBI Reference'!$D$6:$D$47,MATCH(N293,'EBI Reference'!$A$6:$A$47,0)),""))),"Yes","No"))</f>
        <v/>
      </c>
      <c r="Q293" s="12">
        <f>IF(COUNTA(B293:M293)=0,"",IF(OR(B293="",C293="",D293="",F293="",H293="",I293=""),"Complete this line",IF(O293="No","Domain not selected for this school",IF(AND(E293&lt;&gt;"",LEFT(E293,4)&lt;&gt;"None",COUNTIFS(EBIs!$B$6:$B$45,B293,EBIs!$C$6:$C$45,E293)=0),"EBI not listed on EBIs tab",IF(P293="No","Domain does not match the EBI's menu domain",IF(I293="Existing level","Stop: existing cost (supplanting)",IF(J293="Food or meals","Stop: no food from IPG funds",IF(OR(ISNUMBER(SEARCH("gift card",D293)),ISNUMBER(SEARCH("cash",D293))),"Stop: no gift cards or cash from IPG funds",IF(AND(G293="Indirect cost",C293&lt;&gt;"District-level"),"Set the line level to District-level",IF(AND(G293="Student wages",J293&lt;&gt;"Student wages for paid work experience"),"Set the supplement risk to student wages",IF(AND(G293="Student recognition (non-cash)",J293&lt;&gt;"Student recognition (non-cash)"),"Set the supplement risk to student recognition",IF(J293="","Pick a supplement risk (or None identified)",IF(AND(I293="Expanded beyond current level",K293=""),"Name what the school received before IPG",IF(AND(J293&lt;&gt;"None identified",L293&lt;&gt;"Cleared"),"Open: supplement review","OK"))))))))))))))</f>
        <v/>
      </c>
    </row>
    <row r="294">
      <c r="A294" s="7" t="n">
        <v>289</v>
      </c>
      <c r="B294" s="10" t="n"/>
      <c r="C294" s="10" t="n"/>
      <c r="D294" s="10" t="n"/>
      <c r="E294" s="10" t="n"/>
      <c r="F294" s="10" t="n"/>
      <c r="G294" s="10" t="n"/>
      <c r="H294" s="11" t="n"/>
      <c r="I294" s="10" t="n"/>
      <c r="J294" s="10" t="n"/>
      <c r="K294" s="10" t="n"/>
      <c r="L294" s="10" t="n"/>
      <c r="M294" s="10" t="n"/>
      <c r="N294" s="12">
        <f>IF(OR(E294="",LEFT(E294,4)="None"),"",IFERROR(INDEX('EBI Reference'!$A$6:$A$47,MATCH(E294,'EBI Reference'!$C$6:$C$47,0)),""))</f>
        <v/>
      </c>
      <c r="O294" s="12">
        <f>IF(OR(B294="",F294=""),"",IF(IFERROR(INDEX(Schools!$D$6:$F$15,MATCH(B294,Schools!$B$6:$B$15,0),MATCH(F294,Lists!$A$2:$A$4,0)),"No")="Yes","Yes","No"))</f>
        <v/>
      </c>
      <c r="P294" s="12">
        <f>IF(OR(N294="",F294=""),"n/a",IF(ISNUMBER(SEARCH(INDEX(Lists!$B$2:$B$4,MATCH(F294,Lists!$A$2:$A$4,0)),IFERROR(INDEX('EBI Reference'!$D$6:$D$47,MATCH(N294,'EBI Reference'!$A$6:$A$47,0)),""))),"Yes","No"))</f>
        <v/>
      </c>
      <c r="Q294" s="12">
        <f>IF(COUNTA(B294:M294)=0,"",IF(OR(B294="",C294="",D294="",F294="",H294="",I294=""),"Complete this line",IF(O294="No","Domain not selected for this school",IF(AND(E294&lt;&gt;"",LEFT(E294,4)&lt;&gt;"None",COUNTIFS(EBIs!$B$6:$B$45,B294,EBIs!$C$6:$C$45,E294)=0),"EBI not listed on EBIs tab",IF(P294="No","Domain does not match the EBI's menu domain",IF(I294="Existing level","Stop: existing cost (supplanting)",IF(J294="Food or meals","Stop: no food from IPG funds",IF(OR(ISNUMBER(SEARCH("gift card",D294)),ISNUMBER(SEARCH("cash",D294))),"Stop: no gift cards or cash from IPG funds",IF(AND(G294="Indirect cost",C294&lt;&gt;"District-level"),"Set the line level to District-level",IF(AND(G294="Student wages",J294&lt;&gt;"Student wages for paid work experience"),"Set the supplement risk to student wages",IF(AND(G294="Student recognition (non-cash)",J294&lt;&gt;"Student recognition (non-cash)"),"Set the supplement risk to student recognition",IF(J294="","Pick a supplement risk (or None identified)",IF(AND(I294="Expanded beyond current level",K294=""),"Name what the school received before IPG",IF(AND(J294&lt;&gt;"None identified",L294&lt;&gt;"Cleared"),"Open: supplement review","OK"))))))))))))))</f>
        <v/>
      </c>
    </row>
    <row r="295">
      <c r="A295" s="7" t="n">
        <v>290</v>
      </c>
      <c r="B295" s="10" t="n"/>
      <c r="C295" s="10" t="n"/>
      <c r="D295" s="10" t="n"/>
      <c r="E295" s="10" t="n"/>
      <c r="F295" s="10" t="n"/>
      <c r="G295" s="10" t="n"/>
      <c r="H295" s="11" t="n"/>
      <c r="I295" s="10" t="n"/>
      <c r="J295" s="10" t="n"/>
      <c r="K295" s="10" t="n"/>
      <c r="L295" s="10" t="n"/>
      <c r="M295" s="10" t="n"/>
      <c r="N295" s="12">
        <f>IF(OR(E295="",LEFT(E295,4)="None"),"",IFERROR(INDEX('EBI Reference'!$A$6:$A$47,MATCH(E295,'EBI Reference'!$C$6:$C$47,0)),""))</f>
        <v/>
      </c>
      <c r="O295" s="12">
        <f>IF(OR(B295="",F295=""),"",IF(IFERROR(INDEX(Schools!$D$6:$F$15,MATCH(B295,Schools!$B$6:$B$15,0),MATCH(F295,Lists!$A$2:$A$4,0)),"No")="Yes","Yes","No"))</f>
        <v/>
      </c>
      <c r="P295" s="12">
        <f>IF(OR(N295="",F295=""),"n/a",IF(ISNUMBER(SEARCH(INDEX(Lists!$B$2:$B$4,MATCH(F295,Lists!$A$2:$A$4,0)),IFERROR(INDEX('EBI Reference'!$D$6:$D$47,MATCH(N295,'EBI Reference'!$A$6:$A$47,0)),""))),"Yes","No"))</f>
        <v/>
      </c>
      <c r="Q295" s="12">
        <f>IF(COUNTA(B295:M295)=0,"",IF(OR(B295="",C295="",D295="",F295="",H295="",I295=""),"Complete this line",IF(O295="No","Domain not selected for this school",IF(AND(E295&lt;&gt;"",LEFT(E295,4)&lt;&gt;"None",COUNTIFS(EBIs!$B$6:$B$45,B295,EBIs!$C$6:$C$45,E295)=0),"EBI not listed on EBIs tab",IF(P295="No","Domain does not match the EBI's menu domain",IF(I295="Existing level","Stop: existing cost (supplanting)",IF(J295="Food or meals","Stop: no food from IPG funds",IF(OR(ISNUMBER(SEARCH("gift card",D295)),ISNUMBER(SEARCH("cash",D295))),"Stop: no gift cards or cash from IPG funds",IF(AND(G295="Indirect cost",C295&lt;&gt;"District-level"),"Set the line level to District-level",IF(AND(G295="Student wages",J295&lt;&gt;"Student wages for paid work experience"),"Set the supplement risk to student wages",IF(AND(G295="Student recognition (non-cash)",J295&lt;&gt;"Student recognition (non-cash)"),"Set the supplement risk to student recognition",IF(J295="","Pick a supplement risk (or None identified)",IF(AND(I295="Expanded beyond current level",K295=""),"Name what the school received before IPG",IF(AND(J295&lt;&gt;"None identified",L295&lt;&gt;"Cleared"),"Open: supplement review","OK"))))))))))))))</f>
        <v/>
      </c>
    </row>
    <row r="296">
      <c r="A296" s="7" t="n">
        <v>291</v>
      </c>
      <c r="B296" s="10" t="n"/>
      <c r="C296" s="10" t="n"/>
      <c r="D296" s="10" t="n"/>
      <c r="E296" s="10" t="n"/>
      <c r="F296" s="10" t="n"/>
      <c r="G296" s="10" t="n"/>
      <c r="H296" s="11" t="n"/>
      <c r="I296" s="10" t="n"/>
      <c r="J296" s="10" t="n"/>
      <c r="K296" s="10" t="n"/>
      <c r="L296" s="10" t="n"/>
      <c r="M296" s="10" t="n"/>
      <c r="N296" s="12">
        <f>IF(OR(E296="",LEFT(E296,4)="None"),"",IFERROR(INDEX('EBI Reference'!$A$6:$A$47,MATCH(E296,'EBI Reference'!$C$6:$C$47,0)),""))</f>
        <v/>
      </c>
      <c r="O296" s="12">
        <f>IF(OR(B296="",F296=""),"",IF(IFERROR(INDEX(Schools!$D$6:$F$15,MATCH(B296,Schools!$B$6:$B$15,0),MATCH(F296,Lists!$A$2:$A$4,0)),"No")="Yes","Yes","No"))</f>
        <v/>
      </c>
      <c r="P296" s="12">
        <f>IF(OR(N296="",F296=""),"n/a",IF(ISNUMBER(SEARCH(INDEX(Lists!$B$2:$B$4,MATCH(F296,Lists!$A$2:$A$4,0)),IFERROR(INDEX('EBI Reference'!$D$6:$D$47,MATCH(N296,'EBI Reference'!$A$6:$A$47,0)),""))),"Yes","No"))</f>
        <v/>
      </c>
      <c r="Q296" s="12">
        <f>IF(COUNTA(B296:M296)=0,"",IF(OR(B296="",C296="",D296="",F296="",H296="",I296=""),"Complete this line",IF(O296="No","Domain not selected for this school",IF(AND(E296&lt;&gt;"",LEFT(E296,4)&lt;&gt;"None",COUNTIFS(EBIs!$B$6:$B$45,B296,EBIs!$C$6:$C$45,E296)=0),"EBI not listed on EBIs tab",IF(P296="No","Domain does not match the EBI's menu domain",IF(I296="Existing level","Stop: existing cost (supplanting)",IF(J296="Food or meals","Stop: no food from IPG funds",IF(OR(ISNUMBER(SEARCH("gift card",D296)),ISNUMBER(SEARCH("cash",D296))),"Stop: no gift cards or cash from IPG funds",IF(AND(G296="Indirect cost",C296&lt;&gt;"District-level"),"Set the line level to District-level",IF(AND(G296="Student wages",J296&lt;&gt;"Student wages for paid work experience"),"Set the supplement risk to student wages",IF(AND(G296="Student recognition (non-cash)",J296&lt;&gt;"Student recognition (non-cash)"),"Set the supplement risk to student recognition",IF(J296="","Pick a supplement risk (or None identified)",IF(AND(I296="Expanded beyond current level",K296=""),"Name what the school received before IPG",IF(AND(J296&lt;&gt;"None identified",L296&lt;&gt;"Cleared"),"Open: supplement review","OK"))))))))))))))</f>
        <v/>
      </c>
    </row>
    <row r="297">
      <c r="A297" s="7" t="n">
        <v>292</v>
      </c>
      <c r="B297" s="10" t="n"/>
      <c r="C297" s="10" t="n"/>
      <c r="D297" s="10" t="n"/>
      <c r="E297" s="10" t="n"/>
      <c r="F297" s="10" t="n"/>
      <c r="G297" s="10" t="n"/>
      <c r="H297" s="11" t="n"/>
      <c r="I297" s="10" t="n"/>
      <c r="J297" s="10" t="n"/>
      <c r="K297" s="10" t="n"/>
      <c r="L297" s="10" t="n"/>
      <c r="M297" s="10" t="n"/>
      <c r="N297" s="12">
        <f>IF(OR(E297="",LEFT(E297,4)="None"),"",IFERROR(INDEX('EBI Reference'!$A$6:$A$47,MATCH(E297,'EBI Reference'!$C$6:$C$47,0)),""))</f>
        <v/>
      </c>
      <c r="O297" s="12">
        <f>IF(OR(B297="",F297=""),"",IF(IFERROR(INDEX(Schools!$D$6:$F$15,MATCH(B297,Schools!$B$6:$B$15,0),MATCH(F297,Lists!$A$2:$A$4,0)),"No")="Yes","Yes","No"))</f>
        <v/>
      </c>
      <c r="P297" s="12">
        <f>IF(OR(N297="",F297=""),"n/a",IF(ISNUMBER(SEARCH(INDEX(Lists!$B$2:$B$4,MATCH(F297,Lists!$A$2:$A$4,0)),IFERROR(INDEX('EBI Reference'!$D$6:$D$47,MATCH(N297,'EBI Reference'!$A$6:$A$47,0)),""))),"Yes","No"))</f>
        <v/>
      </c>
      <c r="Q297" s="12">
        <f>IF(COUNTA(B297:M297)=0,"",IF(OR(B297="",C297="",D297="",F297="",H297="",I297=""),"Complete this line",IF(O297="No","Domain not selected for this school",IF(AND(E297&lt;&gt;"",LEFT(E297,4)&lt;&gt;"None",COUNTIFS(EBIs!$B$6:$B$45,B297,EBIs!$C$6:$C$45,E297)=0),"EBI not listed on EBIs tab",IF(P297="No","Domain does not match the EBI's menu domain",IF(I297="Existing level","Stop: existing cost (supplanting)",IF(J297="Food or meals","Stop: no food from IPG funds",IF(OR(ISNUMBER(SEARCH("gift card",D297)),ISNUMBER(SEARCH("cash",D297))),"Stop: no gift cards or cash from IPG funds",IF(AND(G297="Indirect cost",C297&lt;&gt;"District-level"),"Set the line level to District-level",IF(AND(G297="Student wages",J297&lt;&gt;"Student wages for paid work experience"),"Set the supplement risk to student wages",IF(AND(G297="Student recognition (non-cash)",J297&lt;&gt;"Student recognition (non-cash)"),"Set the supplement risk to student recognition",IF(J297="","Pick a supplement risk (or None identified)",IF(AND(I297="Expanded beyond current level",K297=""),"Name what the school received before IPG",IF(AND(J297&lt;&gt;"None identified",L297&lt;&gt;"Cleared"),"Open: supplement review","OK"))))))))))))))</f>
        <v/>
      </c>
    </row>
    <row r="298">
      <c r="A298" s="7" t="n">
        <v>293</v>
      </c>
      <c r="B298" s="10" t="n"/>
      <c r="C298" s="10" t="n"/>
      <c r="D298" s="10" t="n"/>
      <c r="E298" s="10" t="n"/>
      <c r="F298" s="10" t="n"/>
      <c r="G298" s="10" t="n"/>
      <c r="H298" s="11" t="n"/>
      <c r="I298" s="10" t="n"/>
      <c r="J298" s="10" t="n"/>
      <c r="K298" s="10" t="n"/>
      <c r="L298" s="10" t="n"/>
      <c r="M298" s="10" t="n"/>
      <c r="N298" s="12">
        <f>IF(OR(E298="",LEFT(E298,4)="None"),"",IFERROR(INDEX('EBI Reference'!$A$6:$A$47,MATCH(E298,'EBI Reference'!$C$6:$C$47,0)),""))</f>
        <v/>
      </c>
      <c r="O298" s="12">
        <f>IF(OR(B298="",F298=""),"",IF(IFERROR(INDEX(Schools!$D$6:$F$15,MATCH(B298,Schools!$B$6:$B$15,0),MATCH(F298,Lists!$A$2:$A$4,0)),"No")="Yes","Yes","No"))</f>
        <v/>
      </c>
      <c r="P298" s="12">
        <f>IF(OR(N298="",F298=""),"n/a",IF(ISNUMBER(SEARCH(INDEX(Lists!$B$2:$B$4,MATCH(F298,Lists!$A$2:$A$4,0)),IFERROR(INDEX('EBI Reference'!$D$6:$D$47,MATCH(N298,'EBI Reference'!$A$6:$A$47,0)),""))),"Yes","No"))</f>
        <v/>
      </c>
      <c r="Q298" s="12">
        <f>IF(COUNTA(B298:M298)=0,"",IF(OR(B298="",C298="",D298="",F298="",H298="",I298=""),"Complete this line",IF(O298="No","Domain not selected for this school",IF(AND(E298&lt;&gt;"",LEFT(E298,4)&lt;&gt;"None",COUNTIFS(EBIs!$B$6:$B$45,B298,EBIs!$C$6:$C$45,E298)=0),"EBI not listed on EBIs tab",IF(P298="No","Domain does not match the EBI's menu domain",IF(I298="Existing level","Stop: existing cost (supplanting)",IF(J298="Food or meals","Stop: no food from IPG funds",IF(OR(ISNUMBER(SEARCH("gift card",D298)),ISNUMBER(SEARCH("cash",D298))),"Stop: no gift cards or cash from IPG funds",IF(AND(G298="Indirect cost",C298&lt;&gt;"District-level"),"Set the line level to District-level",IF(AND(G298="Student wages",J298&lt;&gt;"Student wages for paid work experience"),"Set the supplement risk to student wages",IF(AND(G298="Student recognition (non-cash)",J298&lt;&gt;"Student recognition (non-cash)"),"Set the supplement risk to student recognition",IF(J298="","Pick a supplement risk (or None identified)",IF(AND(I298="Expanded beyond current level",K298=""),"Name what the school received before IPG",IF(AND(J298&lt;&gt;"None identified",L298&lt;&gt;"Cleared"),"Open: supplement review","OK"))))))))))))))</f>
        <v/>
      </c>
    </row>
    <row r="299">
      <c r="A299" s="7" t="n">
        <v>294</v>
      </c>
      <c r="B299" s="10" t="n"/>
      <c r="C299" s="10" t="n"/>
      <c r="D299" s="10" t="n"/>
      <c r="E299" s="10" t="n"/>
      <c r="F299" s="10" t="n"/>
      <c r="G299" s="10" t="n"/>
      <c r="H299" s="11" t="n"/>
      <c r="I299" s="10" t="n"/>
      <c r="J299" s="10" t="n"/>
      <c r="K299" s="10" t="n"/>
      <c r="L299" s="10" t="n"/>
      <c r="M299" s="10" t="n"/>
      <c r="N299" s="12">
        <f>IF(OR(E299="",LEFT(E299,4)="None"),"",IFERROR(INDEX('EBI Reference'!$A$6:$A$47,MATCH(E299,'EBI Reference'!$C$6:$C$47,0)),""))</f>
        <v/>
      </c>
      <c r="O299" s="12">
        <f>IF(OR(B299="",F299=""),"",IF(IFERROR(INDEX(Schools!$D$6:$F$15,MATCH(B299,Schools!$B$6:$B$15,0),MATCH(F299,Lists!$A$2:$A$4,0)),"No")="Yes","Yes","No"))</f>
        <v/>
      </c>
      <c r="P299" s="12">
        <f>IF(OR(N299="",F299=""),"n/a",IF(ISNUMBER(SEARCH(INDEX(Lists!$B$2:$B$4,MATCH(F299,Lists!$A$2:$A$4,0)),IFERROR(INDEX('EBI Reference'!$D$6:$D$47,MATCH(N299,'EBI Reference'!$A$6:$A$47,0)),""))),"Yes","No"))</f>
        <v/>
      </c>
      <c r="Q299" s="12">
        <f>IF(COUNTA(B299:M299)=0,"",IF(OR(B299="",C299="",D299="",F299="",H299="",I299=""),"Complete this line",IF(O299="No","Domain not selected for this school",IF(AND(E299&lt;&gt;"",LEFT(E299,4)&lt;&gt;"None",COUNTIFS(EBIs!$B$6:$B$45,B299,EBIs!$C$6:$C$45,E299)=0),"EBI not listed on EBIs tab",IF(P299="No","Domain does not match the EBI's menu domain",IF(I299="Existing level","Stop: existing cost (supplanting)",IF(J299="Food or meals","Stop: no food from IPG funds",IF(OR(ISNUMBER(SEARCH("gift card",D299)),ISNUMBER(SEARCH("cash",D299))),"Stop: no gift cards or cash from IPG funds",IF(AND(G299="Indirect cost",C299&lt;&gt;"District-level"),"Set the line level to District-level",IF(AND(G299="Student wages",J299&lt;&gt;"Student wages for paid work experience"),"Set the supplement risk to student wages",IF(AND(G299="Student recognition (non-cash)",J299&lt;&gt;"Student recognition (non-cash)"),"Set the supplement risk to student recognition",IF(J299="","Pick a supplement risk (or None identified)",IF(AND(I299="Expanded beyond current level",K299=""),"Name what the school received before IPG",IF(AND(J299&lt;&gt;"None identified",L299&lt;&gt;"Cleared"),"Open: supplement review","OK"))))))))))))))</f>
        <v/>
      </c>
    </row>
    <row r="300">
      <c r="A300" s="7" t="n">
        <v>295</v>
      </c>
      <c r="B300" s="10" t="n"/>
      <c r="C300" s="10" t="n"/>
      <c r="D300" s="10" t="n"/>
      <c r="E300" s="10" t="n"/>
      <c r="F300" s="10" t="n"/>
      <c r="G300" s="10" t="n"/>
      <c r="H300" s="11" t="n"/>
      <c r="I300" s="10" t="n"/>
      <c r="J300" s="10" t="n"/>
      <c r="K300" s="10" t="n"/>
      <c r="L300" s="10" t="n"/>
      <c r="M300" s="10" t="n"/>
      <c r="N300" s="12">
        <f>IF(OR(E300="",LEFT(E300,4)="None"),"",IFERROR(INDEX('EBI Reference'!$A$6:$A$47,MATCH(E300,'EBI Reference'!$C$6:$C$47,0)),""))</f>
        <v/>
      </c>
      <c r="O300" s="12">
        <f>IF(OR(B300="",F300=""),"",IF(IFERROR(INDEX(Schools!$D$6:$F$15,MATCH(B300,Schools!$B$6:$B$15,0),MATCH(F300,Lists!$A$2:$A$4,0)),"No")="Yes","Yes","No"))</f>
        <v/>
      </c>
      <c r="P300" s="12">
        <f>IF(OR(N300="",F300=""),"n/a",IF(ISNUMBER(SEARCH(INDEX(Lists!$B$2:$B$4,MATCH(F300,Lists!$A$2:$A$4,0)),IFERROR(INDEX('EBI Reference'!$D$6:$D$47,MATCH(N300,'EBI Reference'!$A$6:$A$47,0)),""))),"Yes","No"))</f>
        <v/>
      </c>
      <c r="Q300" s="12">
        <f>IF(COUNTA(B300:M300)=0,"",IF(OR(B300="",C300="",D300="",F300="",H300="",I300=""),"Complete this line",IF(O300="No","Domain not selected for this school",IF(AND(E300&lt;&gt;"",LEFT(E300,4)&lt;&gt;"None",COUNTIFS(EBIs!$B$6:$B$45,B300,EBIs!$C$6:$C$45,E300)=0),"EBI not listed on EBIs tab",IF(P300="No","Domain does not match the EBI's menu domain",IF(I300="Existing level","Stop: existing cost (supplanting)",IF(J300="Food or meals","Stop: no food from IPG funds",IF(OR(ISNUMBER(SEARCH("gift card",D300)),ISNUMBER(SEARCH("cash",D300))),"Stop: no gift cards or cash from IPG funds",IF(AND(G300="Indirect cost",C300&lt;&gt;"District-level"),"Set the line level to District-level",IF(AND(G300="Student wages",J300&lt;&gt;"Student wages for paid work experience"),"Set the supplement risk to student wages",IF(AND(G300="Student recognition (non-cash)",J300&lt;&gt;"Student recognition (non-cash)"),"Set the supplement risk to student recognition",IF(J300="","Pick a supplement risk (or None identified)",IF(AND(I300="Expanded beyond current level",K300=""),"Name what the school received before IPG",IF(AND(J300&lt;&gt;"None identified",L300&lt;&gt;"Cleared"),"Open: supplement review","OK"))))))))))))))</f>
        <v/>
      </c>
    </row>
    <row r="301">
      <c r="A301" s="7" t="n">
        <v>296</v>
      </c>
      <c r="B301" s="10" t="n"/>
      <c r="C301" s="10" t="n"/>
      <c r="D301" s="10" t="n"/>
      <c r="E301" s="10" t="n"/>
      <c r="F301" s="10" t="n"/>
      <c r="G301" s="10" t="n"/>
      <c r="H301" s="11" t="n"/>
      <c r="I301" s="10" t="n"/>
      <c r="J301" s="10" t="n"/>
      <c r="K301" s="10" t="n"/>
      <c r="L301" s="10" t="n"/>
      <c r="M301" s="10" t="n"/>
      <c r="N301" s="12">
        <f>IF(OR(E301="",LEFT(E301,4)="None"),"",IFERROR(INDEX('EBI Reference'!$A$6:$A$47,MATCH(E301,'EBI Reference'!$C$6:$C$47,0)),""))</f>
        <v/>
      </c>
      <c r="O301" s="12">
        <f>IF(OR(B301="",F301=""),"",IF(IFERROR(INDEX(Schools!$D$6:$F$15,MATCH(B301,Schools!$B$6:$B$15,0),MATCH(F301,Lists!$A$2:$A$4,0)),"No")="Yes","Yes","No"))</f>
        <v/>
      </c>
      <c r="P301" s="12">
        <f>IF(OR(N301="",F301=""),"n/a",IF(ISNUMBER(SEARCH(INDEX(Lists!$B$2:$B$4,MATCH(F301,Lists!$A$2:$A$4,0)),IFERROR(INDEX('EBI Reference'!$D$6:$D$47,MATCH(N301,'EBI Reference'!$A$6:$A$47,0)),""))),"Yes","No"))</f>
        <v/>
      </c>
      <c r="Q301" s="12">
        <f>IF(COUNTA(B301:M301)=0,"",IF(OR(B301="",C301="",D301="",F301="",H301="",I301=""),"Complete this line",IF(O301="No","Domain not selected for this school",IF(AND(E301&lt;&gt;"",LEFT(E301,4)&lt;&gt;"None",COUNTIFS(EBIs!$B$6:$B$45,B301,EBIs!$C$6:$C$45,E301)=0),"EBI not listed on EBIs tab",IF(P301="No","Domain does not match the EBI's menu domain",IF(I301="Existing level","Stop: existing cost (supplanting)",IF(J301="Food or meals","Stop: no food from IPG funds",IF(OR(ISNUMBER(SEARCH("gift card",D301)),ISNUMBER(SEARCH("cash",D301))),"Stop: no gift cards or cash from IPG funds",IF(AND(G301="Indirect cost",C301&lt;&gt;"District-level"),"Set the line level to District-level",IF(AND(G301="Student wages",J301&lt;&gt;"Student wages for paid work experience"),"Set the supplement risk to student wages",IF(AND(G301="Student recognition (non-cash)",J301&lt;&gt;"Student recognition (non-cash)"),"Set the supplement risk to student recognition",IF(J301="","Pick a supplement risk (or None identified)",IF(AND(I301="Expanded beyond current level",K301=""),"Name what the school received before IPG",IF(AND(J301&lt;&gt;"None identified",L301&lt;&gt;"Cleared"),"Open: supplement review","OK"))))))))))))))</f>
        <v/>
      </c>
    </row>
    <row r="302">
      <c r="A302" s="7" t="n">
        <v>297</v>
      </c>
      <c r="B302" s="10" t="n"/>
      <c r="C302" s="10" t="n"/>
      <c r="D302" s="10" t="n"/>
      <c r="E302" s="10" t="n"/>
      <c r="F302" s="10" t="n"/>
      <c r="G302" s="10" t="n"/>
      <c r="H302" s="11" t="n"/>
      <c r="I302" s="10" t="n"/>
      <c r="J302" s="10" t="n"/>
      <c r="K302" s="10" t="n"/>
      <c r="L302" s="10" t="n"/>
      <c r="M302" s="10" t="n"/>
      <c r="N302" s="12">
        <f>IF(OR(E302="",LEFT(E302,4)="None"),"",IFERROR(INDEX('EBI Reference'!$A$6:$A$47,MATCH(E302,'EBI Reference'!$C$6:$C$47,0)),""))</f>
        <v/>
      </c>
      <c r="O302" s="12">
        <f>IF(OR(B302="",F302=""),"",IF(IFERROR(INDEX(Schools!$D$6:$F$15,MATCH(B302,Schools!$B$6:$B$15,0),MATCH(F302,Lists!$A$2:$A$4,0)),"No")="Yes","Yes","No"))</f>
        <v/>
      </c>
      <c r="P302" s="12">
        <f>IF(OR(N302="",F302=""),"n/a",IF(ISNUMBER(SEARCH(INDEX(Lists!$B$2:$B$4,MATCH(F302,Lists!$A$2:$A$4,0)),IFERROR(INDEX('EBI Reference'!$D$6:$D$47,MATCH(N302,'EBI Reference'!$A$6:$A$47,0)),""))),"Yes","No"))</f>
        <v/>
      </c>
      <c r="Q302" s="12">
        <f>IF(COUNTA(B302:M302)=0,"",IF(OR(B302="",C302="",D302="",F302="",H302="",I302=""),"Complete this line",IF(O302="No","Domain not selected for this school",IF(AND(E302&lt;&gt;"",LEFT(E302,4)&lt;&gt;"None",COUNTIFS(EBIs!$B$6:$B$45,B302,EBIs!$C$6:$C$45,E302)=0),"EBI not listed on EBIs tab",IF(P302="No","Domain does not match the EBI's menu domain",IF(I302="Existing level","Stop: existing cost (supplanting)",IF(J302="Food or meals","Stop: no food from IPG funds",IF(OR(ISNUMBER(SEARCH("gift card",D302)),ISNUMBER(SEARCH("cash",D302))),"Stop: no gift cards or cash from IPG funds",IF(AND(G302="Indirect cost",C302&lt;&gt;"District-level"),"Set the line level to District-level",IF(AND(G302="Student wages",J302&lt;&gt;"Student wages for paid work experience"),"Set the supplement risk to student wages",IF(AND(G302="Student recognition (non-cash)",J302&lt;&gt;"Student recognition (non-cash)"),"Set the supplement risk to student recognition",IF(J302="","Pick a supplement risk (or None identified)",IF(AND(I302="Expanded beyond current level",K302=""),"Name what the school received before IPG",IF(AND(J302&lt;&gt;"None identified",L302&lt;&gt;"Cleared"),"Open: supplement review","OK"))))))))))))))</f>
        <v/>
      </c>
    </row>
    <row r="303">
      <c r="A303" s="7" t="n">
        <v>298</v>
      </c>
      <c r="B303" s="10" t="n"/>
      <c r="C303" s="10" t="n"/>
      <c r="D303" s="10" t="n"/>
      <c r="E303" s="10" t="n"/>
      <c r="F303" s="10" t="n"/>
      <c r="G303" s="10" t="n"/>
      <c r="H303" s="11" t="n"/>
      <c r="I303" s="10" t="n"/>
      <c r="J303" s="10" t="n"/>
      <c r="K303" s="10" t="n"/>
      <c r="L303" s="10" t="n"/>
      <c r="M303" s="10" t="n"/>
      <c r="N303" s="12">
        <f>IF(OR(E303="",LEFT(E303,4)="None"),"",IFERROR(INDEX('EBI Reference'!$A$6:$A$47,MATCH(E303,'EBI Reference'!$C$6:$C$47,0)),""))</f>
        <v/>
      </c>
      <c r="O303" s="12">
        <f>IF(OR(B303="",F303=""),"",IF(IFERROR(INDEX(Schools!$D$6:$F$15,MATCH(B303,Schools!$B$6:$B$15,0),MATCH(F303,Lists!$A$2:$A$4,0)),"No")="Yes","Yes","No"))</f>
        <v/>
      </c>
      <c r="P303" s="12">
        <f>IF(OR(N303="",F303=""),"n/a",IF(ISNUMBER(SEARCH(INDEX(Lists!$B$2:$B$4,MATCH(F303,Lists!$A$2:$A$4,0)),IFERROR(INDEX('EBI Reference'!$D$6:$D$47,MATCH(N303,'EBI Reference'!$A$6:$A$47,0)),""))),"Yes","No"))</f>
        <v/>
      </c>
      <c r="Q303" s="12">
        <f>IF(COUNTA(B303:M303)=0,"",IF(OR(B303="",C303="",D303="",F303="",H303="",I303=""),"Complete this line",IF(O303="No","Domain not selected for this school",IF(AND(E303&lt;&gt;"",LEFT(E303,4)&lt;&gt;"None",COUNTIFS(EBIs!$B$6:$B$45,B303,EBIs!$C$6:$C$45,E303)=0),"EBI not listed on EBIs tab",IF(P303="No","Domain does not match the EBI's menu domain",IF(I303="Existing level","Stop: existing cost (supplanting)",IF(J303="Food or meals","Stop: no food from IPG funds",IF(OR(ISNUMBER(SEARCH("gift card",D303)),ISNUMBER(SEARCH("cash",D303))),"Stop: no gift cards or cash from IPG funds",IF(AND(G303="Indirect cost",C303&lt;&gt;"District-level"),"Set the line level to District-level",IF(AND(G303="Student wages",J303&lt;&gt;"Student wages for paid work experience"),"Set the supplement risk to student wages",IF(AND(G303="Student recognition (non-cash)",J303&lt;&gt;"Student recognition (non-cash)"),"Set the supplement risk to student recognition",IF(J303="","Pick a supplement risk (or None identified)",IF(AND(I303="Expanded beyond current level",K303=""),"Name what the school received before IPG",IF(AND(J303&lt;&gt;"None identified",L303&lt;&gt;"Cleared"),"Open: supplement review","OK"))))))))))))))</f>
        <v/>
      </c>
    </row>
    <row r="304">
      <c r="A304" s="7" t="n">
        <v>299</v>
      </c>
      <c r="B304" s="10" t="n"/>
      <c r="C304" s="10" t="n"/>
      <c r="D304" s="10" t="n"/>
      <c r="E304" s="10" t="n"/>
      <c r="F304" s="10" t="n"/>
      <c r="G304" s="10" t="n"/>
      <c r="H304" s="11" t="n"/>
      <c r="I304" s="10" t="n"/>
      <c r="J304" s="10" t="n"/>
      <c r="K304" s="10" t="n"/>
      <c r="L304" s="10" t="n"/>
      <c r="M304" s="10" t="n"/>
      <c r="N304" s="12">
        <f>IF(OR(E304="",LEFT(E304,4)="None"),"",IFERROR(INDEX('EBI Reference'!$A$6:$A$47,MATCH(E304,'EBI Reference'!$C$6:$C$47,0)),""))</f>
        <v/>
      </c>
      <c r="O304" s="12">
        <f>IF(OR(B304="",F304=""),"",IF(IFERROR(INDEX(Schools!$D$6:$F$15,MATCH(B304,Schools!$B$6:$B$15,0),MATCH(F304,Lists!$A$2:$A$4,0)),"No")="Yes","Yes","No"))</f>
        <v/>
      </c>
      <c r="P304" s="12">
        <f>IF(OR(N304="",F304=""),"n/a",IF(ISNUMBER(SEARCH(INDEX(Lists!$B$2:$B$4,MATCH(F304,Lists!$A$2:$A$4,0)),IFERROR(INDEX('EBI Reference'!$D$6:$D$47,MATCH(N304,'EBI Reference'!$A$6:$A$47,0)),""))),"Yes","No"))</f>
        <v/>
      </c>
      <c r="Q304" s="12">
        <f>IF(COUNTA(B304:M304)=0,"",IF(OR(B304="",C304="",D304="",F304="",H304="",I304=""),"Complete this line",IF(O304="No","Domain not selected for this school",IF(AND(E304&lt;&gt;"",LEFT(E304,4)&lt;&gt;"None",COUNTIFS(EBIs!$B$6:$B$45,B304,EBIs!$C$6:$C$45,E304)=0),"EBI not listed on EBIs tab",IF(P304="No","Domain does not match the EBI's menu domain",IF(I304="Existing level","Stop: existing cost (supplanting)",IF(J304="Food or meals","Stop: no food from IPG funds",IF(OR(ISNUMBER(SEARCH("gift card",D304)),ISNUMBER(SEARCH("cash",D304))),"Stop: no gift cards or cash from IPG funds",IF(AND(G304="Indirect cost",C304&lt;&gt;"District-level"),"Set the line level to District-level",IF(AND(G304="Student wages",J304&lt;&gt;"Student wages for paid work experience"),"Set the supplement risk to student wages",IF(AND(G304="Student recognition (non-cash)",J304&lt;&gt;"Student recognition (non-cash)"),"Set the supplement risk to student recognition",IF(J304="","Pick a supplement risk (or None identified)",IF(AND(I304="Expanded beyond current level",K304=""),"Name what the school received before IPG",IF(AND(J304&lt;&gt;"None identified",L304&lt;&gt;"Cleared"),"Open: supplement review","OK"))))))))))))))</f>
        <v/>
      </c>
    </row>
    <row r="305">
      <c r="A305" s="7" t="n">
        <v>300</v>
      </c>
      <c r="B305" s="10" t="n"/>
      <c r="C305" s="10" t="n"/>
      <c r="D305" s="10" t="n"/>
      <c r="E305" s="10" t="n"/>
      <c r="F305" s="10" t="n"/>
      <c r="G305" s="10" t="n"/>
      <c r="H305" s="11" t="n"/>
      <c r="I305" s="10" t="n"/>
      <c r="J305" s="10" t="n"/>
      <c r="K305" s="10" t="n"/>
      <c r="L305" s="10" t="n"/>
      <c r="M305" s="10" t="n"/>
      <c r="N305" s="12">
        <f>IF(OR(E305="",LEFT(E305,4)="None"),"",IFERROR(INDEX('EBI Reference'!$A$6:$A$47,MATCH(E305,'EBI Reference'!$C$6:$C$47,0)),""))</f>
        <v/>
      </c>
      <c r="O305" s="12">
        <f>IF(OR(B305="",F305=""),"",IF(IFERROR(INDEX(Schools!$D$6:$F$15,MATCH(B305,Schools!$B$6:$B$15,0),MATCH(F305,Lists!$A$2:$A$4,0)),"No")="Yes","Yes","No"))</f>
        <v/>
      </c>
      <c r="P305" s="12">
        <f>IF(OR(N305="",F305=""),"n/a",IF(ISNUMBER(SEARCH(INDEX(Lists!$B$2:$B$4,MATCH(F305,Lists!$A$2:$A$4,0)),IFERROR(INDEX('EBI Reference'!$D$6:$D$47,MATCH(N305,'EBI Reference'!$A$6:$A$47,0)),""))),"Yes","No"))</f>
        <v/>
      </c>
      <c r="Q305" s="12">
        <f>IF(COUNTA(B305:M305)=0,"",IF(OR(B305="",C305="",D305="",F305="",H305="",I305=""),"Complete this line",IF(O305="No","Domain not selected for this school",IF(AND(E305&lt;&gt;"",LEFT(E305,4)&lt;&gt;"None",COUNTIFS(EBIs!$B$6:$B$45,B305,EBIs!$C$6:$C$45,E305)=0),"EBI not listed on EBIs tab",IF(P305="No","Domain does not match the EBI's menu domain",IF(I305="Existing level","Stop: existing cost (supplanting)",IF(J305="Food or meals","Stop: no food from IPG funds",IF(OR(ISNUMBER(SEARCH("gift card",D305)),ISNUMBER(SEARCH("cash",D305))),"Stop: no gift cards or cash from IPG funds",IF(AND(G305="Indirect cost",C305&lt;&gt;"District-level"),"Set the line level to District-level",IF(AND(G305="Student wages",J305&lt;&gt;"Student wages for paid work experience"),"Set the supplement risk to student wages",IF(AND(G305="Student recognition (non-cash)",J305&lt;&gt;"Student recognition (non-cash)"),"Set the supplement risk to student recognition",IF(J305="","Pick a supplement risk (or None identified)",IF(AND(I305="Expanded beyond current level",K305=""),"Name what the school received before IPG",IF(AND(J305&lt;&gt;"None identified",L305&lt;&gt;"Cleared"),"Open: supplement review","OK"))))))))))))))</f>
        <v/>
      </c>
    </row>
  </sheetData>
  <autoFilter ref="A5:Q305"/>
  <conditionalFormatting sqref="Q6:Q305">
    <cfRule type="expression" priority="1" dxfId="0">
      <formula>OR(LEFT(Q6,4)="Pass",LEFT(Q6,2)="OK",LEFT(Q6,5)="Ready",LEFT(Q6,5)="At or")</formula>
    </cfRule>
    <cfRule type="expression" priority="2" dxfId="1">
      <formula>OR(LEFT(Q6,4)="Open",LEFT(Q6,4)="Name",LEFT(Q6,4)="Pick")</formula>
    </cfRule>
    <cfRule type="expression" priority="3" dxfId="2">
      <formula>OR(LEFT(Q6,3)="Fix",LEFT(Q6,4)="Stop",LEFT(Q6,8)="Complete",LEFT(Q6,6)="Domain",LEFT(Q6,3)="EBI",LEFT(Q6,3)="Set",LEFT(Q6,7)="Not yet",LEFT(Q6,5)="Below")</formula>
    </cfRule>
  </conditionalFormatting>
  <dataValidations count="8">
    <dataValidation sqref="B6:B305" showDropDown="0" showInputMessage="0" showErrorMessage="0" allowBlank="1" errorTitle="Pick from the list" error="Pick a value from the list." type="list">
      <formula1>Schools!$B$6:$B$15</formula1>
    </dataValidation>
    <dataValidation sqref="C6:C305" showDropDown="0" showInputMessage="0" showErrorMessage="0" allowBlank="1" errorTitle="Pick from the list" error="Pick a value from the list." type="list">
      <formula1>Lists!$C$2:$C$3</formula1>
    </dataValidation>
    <dataValidation sqref="E6:E305" showDropDown="0" showInputMessage="0" showErrorMessage="0" allowBlank="1" errorTitle="Pick from the list" error="Pick a value from the list." type="list">
      <formula1>Lists!$I$2:$I$44</formula1>
    </dataValidation>
    <dataValidation sqref="F6:F305" showDropDown="0" showInputMessage="0" showErrorMessage="0" allowBlank="1" errorTitle="Pick from the list" error="Pick a value from the list." type="list">
      <formula1>Lists!$A$2:$A$4</formula1>
    </dataValidation>
    <dataValidation sqref="G6:G305" showDropDown="0" showInputMessage="0" showErrorMessage="0" allowBlank="1" errorTitle="Pick from the list" error="Pick a value from the list." type="list">
      <formula1>Lists!$D$2:$D$13</formula1>
    </dataValidation>
    <dataValidation sqref="I6:I305" showDropDown="0" showInputMessage="0" showErrorMessage="0" allowBlank="1" errorTitle="Pick from the list" error="Pick a value from the list." type="list">
      <formula1>Lists!$E$2:$E$4</formula1>
    </dataValidation>
    <dataValidation sqref="J6:J305" showDropDown="0" showInputMessage="0" showErrorMessage="0" allowBlank="1" errorTitle="Pick from the list" error="Pick a value from the list." type="list">
      <formula1>Lists!$F$2:$F$11</formula1>
    </dataValidation>
    <dataValidation sqref="L6:L305" showDropDown="0" showInputMessage="0" showErrorMessage="0" allowBlank="1" errorTitle="Pick from the list" error="Pick a value from the list." type="list">
      <formula1>Lists!$H$2:$H$3</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M4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40" customWidth="1" min="1" max="1"/>
    <col width="46"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7" customWidth="1" min="13" max="13"/>
  </cols>
  <sheetData>
    <row r="1">
      <c r="A1" s="1" t="inlineStr">
        <is>
          <t>School Checks for the Year 1 Budget Proposal</t>
        </is>
      </c>
    </row>
    <row r="2">
      <c r="A2" s="2" t="inlineStr">
        <is>
          <t>Application section: Year 1 Budget Proposal (15 points possible; 14 required). Every cell on this tab calculates from the other tabs.</t>
        </is>
      </c>
    </row>
    <row r="3">
      <c r="A3" s="9" t="inlineStr">
        <is>
          <t>Pass means the rule is met. Fix or Stop means it is not. The rules follow the Start Here tab and the register rows named in column B.</t>
        </is>
      </c>
    </row>
    <row r="4" ht="45" customHeight="1">
      <c r="A4" s="6" t="inlineStr">
        <is>
          <t>Check</t>
        </is>
      </c>
      <c r="B4" s="6" t="inlineStr">
        <is>
          <t>Rule and where it comes from</t>
        </is>
      </c>
      <c r="C4" s="6" t="inlineStr">
        <is>
          <t>School 1</t>
        </is>
      </c>
      <c r="D4" s="6" t="inlineStr">
        <is>
          <t>School 2</t>
        </is>
      </c>
      <c r="E4" s="6" t="inlineStr">
        <is>
          <t>School 3</t>
        </is>
      </c>
      <c r="F4" s="6" t="inlineStr">
        <is>
          <t>School 4</t>
        </is>
      </c>
      <c r="G4" s="6" t="inlineStr">
        <is>
          <t>School 5</t>
        </is>
      </c>
      <c r="H4" s="6" t="inlineStr">
        <is>
          <t>School 6</t>
        </is>
      </c>
      <c r="I4" s="6" t="inlineStr">
        <is>
          <t>School 7</t>
        </is>
      </c>
      <c r="J4" s="6" t="inlineStr">
        <is>
          <t>School 8</t>
        </is>
      </c>
      <c r="K4" s="6" t="inlineStr">
        <is>
          <t>School 9</t>
        </is>
      </c>
      <c r="L4" s="6" t="inlineStr">
        <is>
          <t>School 10</t>
        </is>
      </c>
      <c r="M4" s="6" t="inlineStr">
        <is>
          <t>All schools</t>
        </is>
      </c>
    </row>
    <row r="5">
      <c r="A5" s="7" t="inlineStr">
        <is>
          <t>School</t>
        </is>
      </c>
      <c r="B5" s="7" t="inlineStr">
        <is>
          <t>From the Schools tab</t>
        </is>
      </c>
      <c r="C5" s="12">
        <f>IF(Schools!B6="","",Schools!B6)</f>
        <v/>
      </c>
      <c r="D5" s="12">
        <f>IF(Schools!B7="","",Schools!B7)</f>
        <v/>
      </c>
      <c r="E5" s="12">
        <f>IF(Schools!B8="","",Schools!B8)</f>
        <v/>
      </c>
      <c r="F5" s="12">
        <f>IF(Schools!B9="","",Schools!B9)</f>
        <v/>
      </c>
      <c r="G5" s="12">
        <f>IF(Schools!B10="","",Schools!B10)</f>
        <v/>
      </c>
      <c r="H5" s="12">
        <f>IF(Schools!B11="","",Schools!B11)</f>
        <v/>
      </c>
      <c r="I5" s="12">
        <f>IF(Schools!B12="","",Schools!B12)</f>
        <v/>
      </c>
      <c r="J5" s="12">
        <f>IF(Schools!B13="","",Schools!B13)</f>
        <v/>
      </c>
      <c r="K5" s="12">
        <f>IF(Schools!B14="","",Schools!B14)</f>
        <v/>
      </c>
      <c r="L5" s="12">
        <f>IF(Schools!B15="","",Schools!B15)</f>
        <v/>
      </c>
      <c r="M5" s="12" t="inlineStr">
        <is>
          <t>All schools</t>
        </is>
      </c>
    </row>
    <row r="6">
      <c r="A6" s="7" t="inlineStr">
        <is>
          <t>Building code</t>
        </is>
      </c>
      <c r="B6" s="7" t="inlineStr">
        <is>
          <t>From the Schools tab</t>
        </is>
      </c>
      <c r="C6" s="12">
        <f>IF(C$5="","",Schools!C6)</f>
        <v/>
      </c>
      <c r="D6" s="12">
        <f>IF(D$5="","",Schools!C7)</f>
        <v/>
      </c>
      <c r="E6" s="12">
        <f>IF(E$5="","",Schools!C8)</f>
        <v/>
      </c>
      <c r="F6" s="12">
        <f>IF(F$5="","",Schools!C9)</f>
        <v/>
      </c>
      <c r="G6" s="12">
        <f>IF(G$5="","",Schools!C10)</f>
        <v/>
      </c>
      <c r="H6" s="12">
        <f>IF(H$5="","",Schools!C11)</f>
        <v/>
      </c>
      <c r="I6" s="12">
        <f>IF(I$5="","",Schools!C12)</f>
        <v/>
      </c>
      <c r="J6" s="12">
        <f>IF(J$5="","",Schools!C13)</f>
        <v/>
      </c>
      <c r="K6" s="12">
        <f>IF(K$5="","",Schools!C14)</f>
        <v/>
      </c>
      <c r="L6" s="12">
        <f>IF(L$5="","",Schools!C15)</f>
        <v/>
      </c>
      <c r="M6" s="12" t="n"/>
    </row>
    <row r="7">
      <c r="A7" s="7" t="inlineStr">
        <is>
          <t>Domains selected</t>
        </is>
      </c>
      <c r="B7" s="7" t="inlineStr">
        <is>
          <t>From the Schools tab</t>
        </is>
      </c>
      <c r="C7" s="12">
        <f>IF(C$5="","",TRIM(IF(Schools!D6="Yes","Barriers  ","")&amp;IF(Schools!E6="Yes","MTSS  ","")&amp;IF(Schools!F6="Yes","Leadership","")))</f>
        <v/>
      </c>
      <c r="D7" s="12">
        <f>IF(D$5="","",TRIM(IF(Schools!D7="Yes","Barriers  ","")&amp;IF(Schools!E7="Yes","MTSS  ","")&amp;IF(Schools!F7="Yes","Leadership","")))</f>
        <v/>
      </c>
      <c r="E7" s="12">
        <f>IF(E$5="","",TRIM(IF(Schools!D8="Yes","Barriers  ","")&amp;IF(Schools!E8="Yes","MTSS  ","")&amp;IF(Schools!F8="Yes","Leadership","")))</f>
        <v/>
      </c>
      <c r="F7" s="12">
        <f>IF(F$5="","",TRIM(IF(Schools!D9="Yes","Barriers  ","")&amp;IF(Schools!E9="Yes","MTSS  ","")&amp;IF(Schools!F9="Yes","Leadership","")))</f>
        <v/>
      </c>
      <c r="G7" s="12">
        <f>IF(G$5="","",TRIM(IF(Schools!D10="Yes","Barriers  ","")&amp;IF(Schools!E10="Yes","MTSS  ","")&amp;IF(Schools!F10="Yes","Leadership","")))</f>
        <v/>
      </c>
      <c r="H7" s="12">
        <f>IF(H$5="","",TRIM(IF(Schools!D11="Yes","Barriers  ","")&amp;IF(Schools!E11="Yes","MTSS  ","")&amp;IF(Schools!F11="Yes","Leadership","")))</f>
        <v/>
      </c>
      <c r="I7" s="12">
        <f>IF(I$5="","",TRIM(IF(Schools!D12="Yes","Barriers  ","")&amp;IF(Schools!E12="Yes","MTSS  ","")&amp;IF(Schools!F12="Yes","Leadership","")))</f>
        <v/>
      </c>
      <c r="J7" s="12">
        <f>IF(J$5="","",TRIM(IF(Schools!D13="Yes","Barriers  ","")&amp;IF(Schools!E13="Yes","MTSS  ","")&amp;IF(Schools!F13="Yes","Leadership","")))</f>
        <v/>
      </c>
      <c r="K7" s="12">
        <f>IF(K$5="","",TRIM(IF(Schools!D14="Yes","Barriers  ","")&amp;IF(Schools!E14="Yes","MTSS  ","")&amp;IF(Schools!F14="Yes","Leadership","")))</f>
        <v/>
      </c>
      <c r="L7" s="12">
        <f>IF(L$5="","",TRIM(IF(Schools!D15="Yes","Barriers  ","")&amp;IF(Schools!E15="Yes","MTSS  ","")&amp;IF(Schools!F15="Yes","Leadership","")))</f>
        <v/>
      </c>
      <c r="M7" s="12" t="n"/>
    </row>
    <row r="8">
      <c r="A8" s="5" t="inlineStr">
        <is>
          <t>Amounts</t>
        </is>
      </c>
    </row>
    <row r="9">
      <c r="A9" s="7" t="inlineStr">
        <is>
          <t>Year 1 amount requested (Part 1 template)</t>
        </is>
      </c>
      <c r="B9" s="7" t="inlineStr">
        <is>
          <t>Schools tab</t>
        </is>
      </c>
      <c r="C9" s="13">
        <f>IF(C$5="","",IF(Schools!H6="","",Schools!H6))</f>
        <v/>
      </c>
      <c r="D9" s="13">
        <f>IF(D$5="","",IF(Schools!H7="","",Schools!H7))</f>
        <v/>
      </c>
      <c r="E9" s="13">
        <f>IF(E$5="","",IF(Schools!H8="","",Schools!H8))</f>
        <v/>
      </c>
      <c r="F9" s="13">
        <f>IF(F$5="","",IF(Schools!H9="","",Schools!H9))</f>
        <v/>
      </c>
      <c r="G9" s="13">
        <f>IF(G$5="","",IF(Schools!H10="","",Schools!H10))</f>
        <v/>
      </c>
      <c r="H9" s="13">
        <f>IF(H$5="","",IF(Schools!H11="","",Schools!H11))</f>
        <v/>
      </c>
      <c r="I9" s="13">
        <f>IF(I$5="","",IF(Schools!H12="","",Schools!H12))</f>
        <v/>
      </c>
      <c r="J9" s="13">
        <f>IF(J$5="","",IF(Schools!H13="","",Schools!H13))</f>
        <v/>
      </c>
      <c r="K9" s="13">
        <f>IF(K$5="","",IF(Schools!H14="","",Schools!H14))</f>
        <v/>
      </c>
      <c r="L9" s="13">
        <f>IF(L$5="","",IF(Schools!H15="","",Schools!H15))</f>
        <v/>
      </c>
      <c r="M9" s="13">
        <f>SUM(C9:L9)</f>
        <v/>
      </c>
    </row>
    <row r="10">
      <c r="A10" s="7" t="inlineStr">
        <is>
          <t>Year 1 total of the budget lines</t>
        </is>
      </c>
      <c r="B10" s="7" t="inlineStr">
        <is>
          <t>Sum of the Budget Lines tab for this school</t>
        </is>
      </c>
      <c r="C10" s="13">
        <f>IF(C$5="","",SUMIFS('Budget Lines'!$H$6:$H$305,'Budget Lines'!$B$6:$B$305,C$5))</f>
        <v/>
      </c>
      <c r="D10" s="13">
        <f>IF(D$5="","",SUMIFS('Budget Lines'!$H$6:$H$305,'Budget Lines'!$B$6:$B$305,D$5))</f>
        <v/>
      </c>
      <c r="E10" s="13">
        <f>IF(E$5="","",SUMIFS('Budget Lines'!$H$6:$H$305,'Budget Lines'!$B$6:$B$305,E$5))</f>
        <v/>
      </c>
      <c r="F10" s="13">
        <f>IF(F$5="","",SUMIFS('Budget Lines'!$H$6:$H$305,'Budget Lines'!$B$6:$B$305,F$5))</f>
        <v/>
      </c>
      <c r="G10" s="13">
        <f>IF(G$5="","",SUMIFS('Budget Lines'!$H$6:$H$305,'Budget Lines'!$B$6:$B$305,G$5))</f>
        <v/>
      </c>
      <c r="H10" s="13">
        <f>IF(H$5="","",SUMIFS('Budget Lines'!$H$6:$H$305,'Budget Lines'!$B$6:$B$305,H$5))</f>
        <v/>
      </c>
      <c r="I10" s="13">
        <f>IF(I$5="","",SUMIFS('Budget Lines'!$H$6:$H$305,'Budget Lines'!$B$6:$B$305,I$5))</f>
        <v/>
      </c>
      <c r="J10" s="13">
        <f>IF(J$5="","",SUMIFS('Budget Lines'!$H$6:$H$305,'Budget Lines'!$B$6:$B$305,J$5))</f>
        <v/>
      </c>
      <c r="K10" s="13">
        <f>IF(K$5="","",SUMIFS('Budget Lines'!$H$6:$H$305,'Budget Lines'!$B$6:$B$305,K$5))</f>
        <v/>
      </c>
      <c r="L10" s="13">
        <f>IF(L$5="","",SUMIFS('Budget Lines'!$H$6:$H$305,'Budget Lines'!$B$6:$B$305,L$5))</f>
        <v/>
      </c>
      <c r="M10" s="13">
        <f>SUM(C10:L10)</f>
        <v/>
      </c>
    </row>
    <row r="11">
      <c r="A11" s="7" t="inlineStr">
        <is>
          <t>Year 2 amount requested</t>
        </is>
      </c>
      <c r="B11" s="7" t="inlineStr">
        <is>
          <t>Schools tab</t>
        </is>
      </c>
      <c r="C11" s="13">
        <f>IF(C$5="","",IF(Schools!I6="","",Schools!I6))</f>
        <v/>
      </c>
      <c r="D11" s="13">
        <f>IF(D$5="","",IF(Schools!I7="","",Schools!I7))</f>
        <v/>
      </c>
      <c r="E11" s="13">
        <f>IF(E$5="","",IF(Schools!I8="","",Schools!I8))</f>
        <v/>
      </c>
      <c r="F11" s="13">
        <f>IF(F$5="","",IF(Schools!I9="","",Schools!I9))</f>
        <v/>
      </c>
      <c r="G11" s="13">
        <f>IF(G$5="","",IF(Schools!I10="","",Schools!I10))</f>
        <v/>
      </c>
      <c r="H11" s="13">
        <f>IF(H$5="","",IF(Schools!I11="","",Schools!I11))</f>
        <v/>
      </c>
      <c r="I11" s="13">
        <f>IF(I$5="","",IF(Schools!I12="","",Schools!I12))</f>
        <v/>
      </c>
      <c r="J11" s="13">
        <f>IF(J$5="","",IF(Schools!I13="","",Schools!I13))</f>
        <v/>
      </c>
      <c r="K11" s="13">
        <f>IF(K$5="","",IF(Schools!I14="","",Schools!I14))</f>
        <v/>
      </c>
      <c r="L11" s="13">
        <f>IF(L$5="","",IF(Schools!I15="","",Schools!I15))</f>
        <v/>
      </c>
      <c r="M11" s="13">
        <f>SUM(C11:L11)</f>
        <v/>
      </c>
    </row>
    <row r="12">
      <c r="A12" s="7" t="inlineStr">
        <is>
          <t>Year 3 amount requested</t>
        </is>
      </c>
      <c r="B12" s="7" t="inlineStr">
        <is>
          <t>Schools tab</t>
        </is>
      </c>
      <c r="C12" s="13">
        <f>IF(C$5="","",IF(Schools!J6="","",Schools!J6))</f>
        <v/>
      </c>
      <c r="D12" s="13">
        <f>IF(D$5="","",IF(Schools!J7="","",Schools!J7))</f>
        <v/>
      </c>
      <c r="E12" s="13">
        <f>IF(E$5="","",IF(Schools!J8="","",Schools!J8))</f>
        <v/>
      </c>
      <c r="F12" s="13">
        <f>IF(F$5="","",IF(Schools!J9="","",Schools!J9))</f>
        <v/>
      </c>
      <c r="G12" s="13">
        <f>IF(G$5="","",IF(Schools!J10="","",Schools!J10))</f>
        <v/>
      </c>
      <c r="H12" s="13">
        <f>IF(H$5="","",IF(Schools!J11="","",Schools!J11))</f>
        <v/>
      </c>
      <c r="I12" s="13">
        <f>IF(I$5="","",IF(Schools!J12="","",Schools!J12))</f>
        <v/>
      </c>
      <c r="J12" s="13">
        <f>IF(J$5="","",IF(Schools!J13="","",Schools!J13))</f>
        <v/>
      </c>
      <c r="K12" s="13">
        <f>IF(K$5="","",IF(Schools!J14="","",Schools!J14))</f>
        <v/>
      </c>
      <c r="L12" s="13">
        <f>IF(L$5="","",IF(Schools!J15="","",Schools!J15))</f>
        <v/>
      </c>
      <c r="M12" s="13">
        <f>SUM(C12:L12)</f>
        <v/>
      </c>
    </row>
    <row r="13">
      <c r="A13" s="7" t="inlineStr">
        <is>
          <t>District-level costs, Year 1</t>
        </is>
      </c>
      <c r="B13" s="7" t="inlineStr">
        <is>
          <t>Budget lines marked District-level. The All schools column is the total for the application.</t>
        </is>
      </c>
      <c r="C13" s="13">
        <f>IF(C$5="","",SUMIFS('Budget Lines'!$H$6:$H$305,'Budget Lines'!$B$6:$B$305,C$5,'Budget Lines'!$C$6:$C$305,"District-level"))</f>
        <v/>
      </c>
      <c r="D13" s="13">
        <f>IF(D$5="","",SUMIFS('Budget Lines'!$H$6:$H$305,'Budget Lines'!$B$6:$B$305,D$5,'Budget Lines'!$C$6:$C$305,"District-level"))</f>
        <v/>
      </c>
      <c r="E13" s="13">
        <f>IF(E$5="","",SUMIFS('Budget Lines'!$H$6:$H$305,'Budget Lines'!$B$6:$B$305,E$5,'Budget Lines'!$C$6:$C$305,"District-level"))</f>
        <v/>
      </c>
      <c r="F13" s="13">
        <f>IF(F$5="","",SUMIFS('Budget Lines'!$H$6:$H$305,'Budget Lines'!$B$6:$B$305,F$5,'Budget Lines'!$C$6:$C$305,"District-level"))</f>
        <v/>
      </c>
      <c r="G13" s="13">
        <f>IF(G$5="","",SUMIFS('Budget Lines'!$H$6:$H$305,'Budget Lines'!$B$6:$B$305,G$5,'Budget Lines'!$C$6:$C$305,"District-level"))</f>
        <v/>
      </c>
      <c r="H13" s="13">
        <f>IF(H$5="","",SUMIFS('Budget Lines'!$H$6:$H$305,'Budget Lines'!$B$6:$B$305,H$5,'Budget Lines'!$C$6:$C$305,"District-level"))</f>
        <v/>
      </c>
      <c r="I13" s="13">
        <f>IF(I$5="","",SUMIFS('Budget Lines'!$H$6:$H$305,'Budget Lines'!$B$6:$B$305,I$5,'Budget Lines'!$C$6:$C$305,"District-level"))</f>
        <v/>
      </c>
      <c r="J13" s="13">
        <f>IF(J$5="","",SUMIFS('Budget Lines'!$H$6:$H$305,'Budget Lines'!$B$6:$B$305,J$5,'Budget Lines'!$C$6:$C$305,"District-level"))</f>
        <v/>
      </c>
      <c r="K13" s="13">
        <f>IF(K$5="","",SUMIFS('Budget Lines'!$H$6:$H$305,'Budget Lines'!$B$6:$B$305,K$5,'Budget Lines'!$C$6:$C$305,"District-level"))</f>
        <v/>
      </c>
      <c r="L13" s="13">
        <f>IF(L$5="","",SUMIFS('Budget Lines'!$H$6:$H$305,'Budget Lines'!$B$6:$B$305,L$5,'Budget Lines'!$C$6:$C$305,"District-level"))</f>
        <v/>
      </c>
      <c r="M13" s="13">
        <f>SUM(C13:L13)</f>
        <v/>
      </c>
    </row>
    <row r="14">
      <c r="A14" s="7" t="inlineStr">
        <is>
          <t>Smallest school's Year 1 total</t>
        </is>
      </c>
      <c r="B14" s="7" t="inlineStr">
        <is>
          <t>All schools column: the smallest Year 1 total of the budget lines among schools with lines (register row D-02).</t>
        </is>
      </c>
      <c r="C14" s="13">
        <f>""</f>
        <v/>
      </c>
      <c r="D14" s="13">
        <f>""</f>
        <v/>
      </c>
      <c r="E14" s="13">
        <f>""</f>
        <v/>
      </c>
      <c r="F14" s="13">
        <f>""</f>
        <v/>
      </c>
      <c r="G14" s="13">
        <f>""</f>
        <v/>
      </c>
      <c r="H14" s="13">
        <f>""</f>
        <v/>
      </c>
      <c r="I14" s="13">
        <f>""</f>
        <v/>
      </c>
      <c r="J14" s="13">
        <f>""</f>
        <v/>
      </c>
      <c r="K14" s="13">
        <f>""</f>
        <v/>
      </c>
      <c r="L14" s="13">
        <f>""</f>
        <v/>
      </c>
      <c r="M14" s="13">
        <f>IF(COUNTIF(C10:L10,"&gt;0")=0,"",SMALL(C10:L10,COUNTIF(C10:L10,0)+1))</f>
        <v/>
      </c>
    </row>
    <row r="15">
      <c r="A15" s="7" t="inlineStr">
        <is>
          <t>District-level costs as a share of the smallest school's Year 1 total</t>
        </is>
      </c>
      <c r="B15" s="7" t="inlineStr">
        <is>
          <t>All district-level costs divided by the smallest school's Year 1 total. Must be below 5% (register rows D-02 and D-03).</t>
        </is>
      </c>
      <c r="C15" s="14">
        <f>""</f>
        <v/>
      </c>
      <c r="D15" s="14">
        <f>""</f>
        <v/>
      </c>
      <c r="E15" s="14">
        <f>""</f>
        <v/>
      </c>
      <c r="F15" s="14">
        <f>""</f>
        <v/>
      </c>
      <c r="G15" s="14">
        <f>""</f>
        <v/>
      </c>
      <c r="H15" s="14">
        <f>""</f>
        <v/>
      </c>
      <c r="I15" s="14">
        <f>""</f>
        <v/>
      </c>
      <c r="J15" s="14">
        <f>""</f>
        <v/>
      </c>
      <c r="K15" s="14">
        <f>""</f>
        <v/>
      </c>
      <c r="L15" s="14">
        <f>""</f>
        <v/>
      </c>
      <c r="M15" s="14">
        <f>IF(M14="","",M13/M14)</f>
        <v/>
      </c>
    </row>
    <row r="16">
      <c r="A16" s="7" t="inlineStr">
        <is>
          <t>Budget lines entered</t>
        </is>
      </c>
      <c r="B16" s="7" t="inlineStr">
        <is>
          <t>Count of lines for this school</t>
        </is>
      </c>
      <c r="C16" s="12">
        <f>IF(C$5="","",COUNTIFS('Budget Lines'!$B$6:$B$305,C$5))</f>
        <v/>
      </c>
      <c r="D16" s="12">
        <f>IF(D$5="","",COUNTIFS('Budget Lines'!$B$6:$B$305,D$5))</f>
        <v/>
      </c>
      <c r="E16" s="12">
        <f>IF(E$5="","",COUNTIFS('Budget Lines'!$B$6:$B$305,E$5))</f>
        <v/>
      </c>
      <c r="F16" s="12">
        <f>IF(F$5="","",COUNTIFS('Budget Lines'!$B$6:$B$305,F$5))</f>
        <v/>
      </c>
      <c r="G16" s="12">
        <f>IF(G$5="","",COUNTIFS('Budget Lines'!$B$6:$B$305,G$5))</f>
        <v/>
      </c>
      <c r="H16" s="12">
        <f>IF(H$5="","",COUNTIFS('Budget Lines'!$B$6:$B$305,H$5))</f>
        <v/>
      </c>
      <c r="I16" s="12">
        <f>IF(I$5="","",COUNTIFS('Budget Lines'!$B$6:$B$305,I$5))</f>
        <v/>
      </c>
      <c r="J16" s="12">
        <f>IF(J$5="","",COUNTIFS('Budget Lines'!$B$6:$B$305,J$5))</f>
        <v/>
      </c>
      <c r="K16" s="12">
        <f>IF(K$5="","",COUNTIFS('Budget Lines'!$B$6:$B$305,K$5))</f>
        <v/>
      </c>
      <c r="L16" s="12">
        <f>IF(L$5="","",COUNTIFS('Budget Lines'!$B$6:$B$305,L$5))</f>
        <v/>
      </c>
      <c r="M16" s="12">
        <f>SUM(C16:L16)</f>
        <v/>
      </c>
    </row>
    <row r="17">
      <c r="A17" s="7" t="inlineStr">
        <is>
          <t>Lines with no domain</t>
        </is>
      </c>
      <c r="B17" s="7" t="inlineStr">
        <is>
          <t>Count of lines for this school with no domain</t>
        </is>
      </c>
      <c r="C17" s="12">
        <f>IF(C$5="","",COUNTIFS('Budget Lines'!$B$6:$B$305,C$5,'Budget Lines'!$F$6:$F$305,""))</f>
        <v/>
      </c>
      <c r="D17" s="12">
        <f>IF(D$5="","",COUNTIFS('Budget Lines'!$B$6:$B$305,D$5,'Budget Lines'!$F$6:$F$305,""))</f>
        <v/>
      </c>
      <c r="E17" s="12">
        <f>IF(E$5="","",COUNTIFS('Budget Lines'!$B$6:$B$305,E$5,'Budget Lines'!$F$6:$F$305,""))</f>
        <v/>
      </c>
      <c r="F17" s="12">
        <f>IF(F$5="","",COUNTIFS('Budget Lines'!$B$6:$B$305,F$5,'Budget Lines'!$F$6:$F$305,""))</f>
        <v/>
      </c>
      <c r="G17" s="12">
        <f>IF(G$5="","",COUNTIFS('Budget Lines'!$B$6:$B$305,G$5,'Budget Lines'!$F$6:$F$305,""))</f>
        <v/>
      </c>
      <c r="H17" s="12">
        <f>IF(H$5="","",COUNTIFS('Budget Lines'!$B$6:$B$305,H$5,'Budget Lines'!$F$6:$F$305,""))</f>
        <v/>
      </c>
      <c r="I17" s="12">
        <f>IF(I$5="","",COUNTIFS('Budget Lines'!$B$6:$B$305,I$5,'Budget Lines'!$F$6:$F$305,""))</f>
        <v/>
      </c>
      <c r="J17" s="12">
        <f>IF(J$5="","",COUNTIFS('Budget Lines'!$B$6:$B$305,J$5,'Budget Lines'!$F$6:$F$305,""))</f>
        <v/>
      </c>
      <c r="K17" s="12">
        <f>IF(K$5="","",COUNTIFS('Budget Lines'!$B$6:$B$305,K$5,'Budget Lines'!$F$6:$F$305,""))</f>
        <v/>
      </c>
      <c r="L17" s="12">
        <f>IF(L$5="","",COUNTIFS('Budget Lines'!$B$6:$B$305,L$5,'Budget Lines'!$F$6:$F$305,""))</f>
        <v/>
      </c>
      <c r="M17" s="12" t="n"/>
    </row>
    <row r="18">
      <c r="A18" s="5" t="inlineStr">
        <is>
          <t>Checks</t>
        </is>
      </c>
    </row>
    <row r="19">
      <c r="A19" s="7" t="inlineStr">
        <is>
          <t>1. Year 1 total is at least $50,000 and below $250,000</t>
        </is>
      </c>
      <c r="B19" s="7" t="inlineStr">
        <is>
          <t>Template and rubric, Year 1 Budget Proposal. $250,000 or more shows Fix (register row D-01).</t>
        </is>
      </c>
      <c r="C19" s="12">
        <f>IF(C$5="","",IF(C10=0,"Fix: no budget lines",IF(C10&lt;50000,"Fix: below $50,000",IF(C10&gt;=250000,"Fix: $250,000 or more","Pass"))))</f>
        <v/>
      </c>
      <c r="D19" s="12">
        <f>IF(D$5="","",IF(D10=0,"Fix: no budget lines",IF(D10&lt;50000,"Fix: below $50,000",IF(D10&gt;=250000,"Fix: $250,000 or more","Pass"))))</f>
        <v/>
      </c>
      <c r="E19" s="12">
        <f>IF(E$5="","",IF(E10=0,"Fix: no budget lines",IF(E10&lt;50000,"Fix: below $50,000",IF(E10&gt;=250000,"Fix: $250,000 or more","Pass"))))</f>
        <v/>
      </c>
      <c r="F19" s="12">
        <f>IF(F$5="","",IF(F10=0,"Fix: no budget lines",IF(F10&lt;50000,"Fix: below $50,000",IF(F10&gt;=250000,"Fix: $250,000 or more","Pass"))))</f>
        <v/>
      </c>
      <c r="G19" s="12">
        <f>IF(G$5="","",IF(G10=0,"Fix: no budget lines",IF(G10&lt;50000,"Fix: below $50,000",IF(G10&gt;=250000,"Fix: $250,000 or more","Pass"))))</f>
        <v/>
      </c>
      <c r="H19" s="12">
        <f>IF(H$5="","",IF(H10=0,"Fix: no budget lines",IF(H10&lt;50000,"Fix: below $50,000",IF(H10&gt;=250000,"Fix: $250,000 or more","Pass"))))</f>
        <v/>
      </c>
      <c r="I19" s="12">
        <f>IF(I$5="","",IF(I10=0,"Fix: no budget lines",IF(I10&lt;50000,"Fix: below $50,000",IF(I10&gt;=250000,"Fix: $250,000 or more","Pass"))))</f>
        <v/>
      </c>
      <c r="J19" s="12">
        <f>IF(J$5="","",IF(J10=0,"Fix: no budget lines",IF(J10&lt;50000,"Fix: below $50,000",IF(J10&gt;=250000,"Fix: $250,000 or more","Pass"))))</f>
        <v/>
      </c>
      <c r="K19" s="12">
        <f>IF(K$5="","",IF(K10=0,"Fix: no budget lines",IF(K10&lt;50000,"Fix: below $50,000",IF(K10&gt;=250000,"Fix: $250,000 or more","Pass"))))</f>
        <v/>
      </c>
      <c r="L19" s="12">
        <f>IF(L$5="","",IF(L10=0,"Fix: no budget lines",IF(L10&lt;50000,"Fix: below $50,000",IF(L10&gt;=250000,"Fix: $250,000 or more","Pass"))))</f>
        <v/>
      </c>
      <c r="M19" s="12" t="n"/>
    </row>
    <row r="20">
      <c r="A20" s="7" t="inlineStr">
        <is>
          <t>2. Template Year 1 amount matches the budget lines</t>
        </is>
      </c>
      <c r="B20" s="7" t="inlineStr">
        <is>
          <t>Self-check item: the total matches the Year 1 amount in the template.</t>
        </is>
      </c>
      <c r="C20" s="12">
        <f>IF(C$5="","",IF(C9="","Fix: enter Year 1 on Schools tab",IF(ROUND(C9-C10,2)=0,"Pass","Fix: difference of "&amp;TEXT(C9-C10,"$#,##0"))))</f>
        <v/>
      </c>
      <c r="D20" s="12">
        <f>IF(D$5="","",IF(D9="","Fix: enter Year 1 on Schools tab",IF(ROUND(D9-D10,2)=0,"Pass","Fix: difference of "&amp;TEXT(D9-D10,"$#,##0"))))</f>
        <v/>
      </c>
      <c r="E20" s="12">
        <f>IF(E$5="","",IF(E9="","Fix: enter Year 1 on Schools tab",IF(ROUND(E9-E10,2)=0,"Pass","Fix: difference of "&amp;TEXT(E9-E10,"$#,##0"))))</f>
        <v/>
      </c>
      <c r="F20" s="12">
        <f>IF(F$5="","",IF(F9="","Fix: enter Year 1 on Schools tab",IF(ROUND(F9-F10,2)=0,"Pass","Fix: difference of "&amp;TEXT(F9-F10,"$#,##0"))))</f>
        <v/>
      </c>
      <c r="G20" s="12">
        <f>IF(G$5="","",IF(G9="","Fix: enter Year 1 on Schools tab",IF(ROUND(G9-G10,2)=0,"Pass","Fix: difference of "&amp;TEXT(G9-G10,"$#,##0"))))</f>
        <v/>
      </c>
      <c r="H20" s="12">
        <f>IF(H$5="","",IF(H9="","Fix: enter Year 1 on Schools tab",IF(ROUND(H9-H10,2)=0,"Pass","Fix: difference of "&amp;TEXT(H9-H10,"$#,##0"))))</f>
        <v/>
      </c>
      <c r="I20" s="12">
        <f>IF(I$5="","",IF(I9="","Fix: enter Year 1 on Schools tab",IF(ROUND(I9-I10,2)=0,"Pass","Fix: difference of "&amp;TEXT(I9-I10,"$#,##0"))))</f>
        <v/>
      </c>
      <c r="J20" s="12">
        <f>IF(J$5="","",IF(J9="","Fix: enter Year 1 on Schools tab",IF(ROUND(J9-J10,2)=0,"Pass","Fix: difference of "&amp;TEXT(J9-J10,"$#,##0"))))</f>
        <v/>
      </c>
      <c r="K20" s="12">
        <f>IF(K$5="","",IF(K9="","Fix: enter Year 1 on Schools tab",IF(ROUND(K9-K10,2)=0,"Pass","Fix: difference of "&amp;TEXT(K9-K10,"$#,##0"))))</f>
        <v/>
      </c>
      <c r="L20" s="12">
        <f>IF(L$5="","",IF(L9="","Fix: enter Year 1 on Schools tab",IF(ROUND(L9-L10,2)=0,"Pass","Fix: difference of "&amp;TEXT(L9-L10,"$#,##0"))))</f>
        <v/>
      </c>
      <c r="M20" s="12" t="n"/>
    </row>
    <row r="21">
      <c r="A21" s="7" t="inlineStr">
        <is>
          <t>3. Year 2 does not exceed Year 1</t>
        </is>
      </c>
      <c r="B21" s="7" t="inlineStr">
        <is>
          <t>Template note to applicants (register row D-06).</t>
        </is>
      </c>
      <c r="C21" s="12">
        <f>IF(C$5="","",IF(C11="","Fix: enter Year 2 on Schools tab",IF(C11&lt;=IF(C9="",C10,C9),"Pass","Fix: Year 2 exceeds Year 1")))</f>
        <v/>
      </c>
      <c r="D21" s="12">
        <f>IF(D$5="","",IF(D11="","Fix: enter Year 2 on Schools tab",IF(D11&lt;=IF(D9="",D10,D9),"Pass","Fix: Year 2 exceeds Year 1")))</f>
        <v/>
      </c>
      <c r="E21" s="12">
        <f>IF(E$5="","",IF(E11="","Fix: enter Year 2 on Schools tab",IF(E11&lt;=IF(E9="",E10,E9),"Pass","Fix: Year 2 exceeds Year 1")))</f>
        <v/>
      </c>
      <c r="F21" s="12">
        <f>IF(F$5="","",IF(F11="","Fix: enter Year 2 on Schools tab",IF(F11&lt;=IF(F9="",F10,F9),"Pass","Fix: Year 2 exceeds Year 1")))</f>
        <v/>
      </c>
      <c r="G21" s="12">
        <f>IF(G$5="","",IF(G11="","Fix: enter Year 2 on Schools tab",IF(G11&lt;=IF(G9="",G10,G9),"Pass","Fix: Year 2 exceeds Year 1")))</f>
        <v/>
      </c>
      <c r="H21" s="12">
        <f>IF(H$5="","",IF(H11="","Fix: enter Year 2 on Schools tab",IF(H11&lt;=IF(H9="",H10,H9),"Pass","Fix: Year 2 exceeds Year 1")))</f>
        <v/>
      </c>
      <c r="I21" s="12">
        <f>IF(I$5="","",IF(I11="","Fix: enter Year 2 on Schools tab",IF(I11&lt;=IF(I9="",I10,I9),"Pass","Fix: Year 2 exceeds Year 1")))</f>
        <v/>
      </c>
      <c r="J21" s="12">
        <f>IF(J$5="","",IF(J11="","Fix: enter Year 2 on Schools tab",IF(J11&lt;=IF(J9="",J10,J9),"Pass","Fix: Year 2 exceeds Year 1")))</f>
        <v/>
      </c>
      <c r="K21" s="12">
        <f>IF(K$5="","",IF(K11="","Fix: enter Year 2 on Schools tab",IF(K11&lt;=IF(K9="",K10,K9),"Pass","Fix: Year 2 exceeds Year 1")))</f>
        <v/>
      </c>
      <c r="L21" s="12">
        <f>IF(L$5="","",IF(L11="","Fix: enter Year 2 on Schools tab",IF(L11&lt;=IF(L9="",L10,L9),"Pass","Fix: Year 2 exceeds Year 1")))</f>
        <v/>
      </c>
      <c r="M21" s="12" t="n"/>
    </row>
    <row r="22">
      <c r="A22" s="7" t="inlineStr">
        <is>
          <t>4. Year 3 does not exceed Year 1</t>
        </is>
      </c>
      <c r="B22" s="7" t="inlineStr">
        <is>
          <t>Template note to applicants (register row D-06).</t>
        </is>
      </c>
      <c r="C22" s="12">
        <f>IF(C$5="","",IF(C12="","Fix: enter Year 3 on Schools tab",IF(C12&lt;=IF(C9="",C10,C9),"Pass","Fix: Year 3 exceeds Year 1")))</f>
        <v/>
      </c>
      <c r="D22" s="12">
        <f>IF(D$5="","",IF(D12="","Fix: enter Year 3 on Schools tab",IF(D12&lt;=IF(D9="",D10,D9),"Pass","Fix: Year 3 exceeds Year 1")))</f>
        <v/>
      </c>
      <c r="E22" s="12">
        <f>IF(E$5="","",IF(E12="","Fix: enter Year 3 on Schools tab",IF(E12&lt;=IF(E9="",E10,E9),"Pass","Fix: Year 3 exceeds Year 1")))</f>
        <v/>
      </c>
      <c r="F22" s="12">
        <f>IF(F$5="","",IF(F12="","Fix: enter Year 3 on Schools tab",IF(F12&lt;=IF(F9="",F10,F9),"Pass","Fix: Year 3 exceeds Year 1")))</f>
        <v/>
      </c>
      <c r="G22" s="12">
        <f>IF(G$5="","",IF(G12="","Fix: enter Year 3 on Schools tab",IF(G12&lt;=IF(G9="",G10,G9),"Pass","Fix: Year 3 exceeds Year 1")))</f>
        <v/>
      </c>
      <c r="H22" s="12">
        <f>IF(H$5="","",IF(H12="","Fix: enter Year 3 on Schools tab",IF(H12&lt;=IF(H9="",H10,H9),"Pass","Fix: Year 3 exceeds Year 1")))</f>
        <v/>
      </c>
      <c r="I22" s="12">
        <f>IF(I$5="","",IF(I12="","Fix: enter Year 3 on Schools tab",IF(I12&lt;=IF(I9="",I10,I9),"Pass","Fix: Year 3 exceeds Year 1")))</f>
        <v/>
      </c>
      <c r="J22" s="12">
        <f>IF(J$5="","",IF(J12="","Fix: enter Year 3 on Schools tab",IF(J12&lt;=IF(J9="",J10,J9),"Pass","Fix: Year 3 exceeds Year 1")))</f>
        <v/>
      </c>
      <c r="K22" s="12">
        <f>IF(K$5="","",IF(K12="","Fix: enter Year 3 on Schools tab",IF(K12&lt;=IF(K9="",K10,K9),"Pass","Fix: Year 3 exceeds Year 1")))</f>
        <v/>
      </c>
      <c r="L22" s="12">
        <f>IF(L$5="","",IF(L12="","Fix: enter Year 3 on Schools tab",IF(L12&lt;=IF(L9="",L10,L9),"Pass","Fix: Year 3 exceeds Year 1")))</f>
        <v/>
      </c>
      <c r="M22" s="12" t="n"/>
    </row>
    <row r="23">
      <c r="A23" s="7" t="inlineStr">
        <is>
          <t>5. Years 2 and 3 are each at least $50,000 and below $250,000</t>
        </is>
      </c>
      <c r="B23" s="7" t="inlineStr">
        <is>
          <t>Part 1 rubric: the annual amount for all three years is in range (register rows D-01 and D-06).</t>
        </is>
      </c>
      <c r="C23" s="12">
        <f>IF(C$5="","",IF(OR(C11="",C12=""),"Fix: enter Years 2 and 3",IF(OR(C11&lt;50000,C12&lt;50000),"Fix: a year is below $50,000",IF(OR(C11&gt;=250000,C12&gt;=250000),"Fix: a year is $250,000 or more","Pass"))))</f>
        <v/>
      </c>
      <c r="D23" s="12">
        <f>IF(D$5="","",IF(OR(D11="",D12=""),"Fix: enter Years 2 and 3",IF(OR(D11&lt;50000,D12&lt;50000),"Fix: a year is below $50,000",IF(OR(D11&gt;=250000,D12&gt;=250000),"Fix: a year is $250,000 or more","Pass"))))</f>
        <v/>
      </c>
      <c r="E23" s="12">
        <f>IF(E$5="","",IF(OR(E11="",E12=""),"Fix: enter Years 2 and 3",IF(OR(E11&lt;50000,E12&lt;50000),"Fix: a year is below $50,000",IF(OR(E11&gt;=250000,E12&gt;=250000),"Fix: a year is $250,000 or more","Pass"))))</f>
        <v/>
      </c>
      <c r="F23" s="12">
        <f>IF(F$5="","",IF(OR(F11="",F12=""),"Fix: enter Years 2 and 3",IF(OR(F11&lt;50000,F12&lt;50000),"Fix: a year is below $50,000",IF(OR(F11&gt;=250000,F12&gt;=250000),"Fix: a year is $250,000 or more","Pass"))))</f>
        <v/>
      </c>
      <c r="G23" s="12">
        <f>IF(G$5="","",IF(OR(G11="",G12=""),"Fix: enter Years 2 and 3",IF(OR(G11&lt;50000,G12&lt;50000),"Fix: a year is below $50,000",IF(OR(G11&gt;=250000,G12&gt;=250000),"Fix: a year is $250,000 or more","Pass"))))</f>
        <v/>
      </c>
      <c r="H23" s="12">
        <f>IF(H$5="","",IF(OR(H11="",H12=""),"Fix: enter Years 2 and 3",IF(OR(H11&lt;50000,H12&lt;50000),"Fix: a year is below $50,000",IF(OR(H11&gt;=250000,H12&gt;=250000),"Fix: a year is $250,000 or more","Pass"))))</f>
        <v/>
      </c>
      <c r="I23" s="12">
        <f>IF(I$5="","",IF(OR(I11="",I12=""),"Fix: enter Years 2 and 3",IF(OR(I11&lt;50000,I12&lt;50000),"Fix: a year is below $50,000",IF(OR(I11&gt;=250000,I12&gt;=250000),"Fix: a year is $250,000 or more","Pass"))))</f>
        <v/>
      </c>
      <c r="J23" s="12">
        <f>IF(J$5="","",IF(OR(J11="",J12=""),"Fix: enter Years 2 and 3",IF(OR(J11&lt;50000,J12&lt;50000),"Fix: a year is below $50,000",IF(OR(J11&gt;=250000,J12&gt;=250000),"Fix: a year is $250,000 or more","Pass"))))</f>
        <v/>
      </c>
      <c r="K23" s="12">
        <f>IF(K$5="","",IF(OR(K11="",K12=""),"Fix: enter Years 2 and 3",IF(OR(K11&lt;50000,K12&lt;50000),"Fix: a year is below $50,000",IF(OR(K11&gt;=250000,K12&gt;=250000),"Fix: a year is $250,000 or more","Pass"))))</f>
        <v/>
      </c>
      <c r="L23" s="12">
        <f>IF(L$5="","",IF(OR(L11="",L12=""),"Fix: enter Years 2 and 3",IF(OR(L11&lt;50000,L12&lt;50000),"Fix: a year is below $50,000",IF(OR(L11&gt;=250000,L12&gt;=250000),"Fix: a year is $250,000 or more","Pass"))))</f>
        <v/>
      </c>
      <c r="M23" s="12" t="n"/>
    </row>
    <row r="24">
      <c r="A24" s="7" t="inlineStr">
        <is>
          <t>6. Total district-level costs are below 5% of the smallest school's Year 1 total</t>
        </is>
      </c>
      <c r="B24" s="7" t="inlineStr">
        <is>
          <t>One test that meets both ways the documents measure the cap. Exactly 5% or more shows Fix (register rows D-02 and D-03). Every school shows the All schools result.</t>
        </is>
      </c>
      <c r="C24" s="12">
        <f>IF(C$5="","",IF(C10=0,"Fix: no budget lines",$M$24))</f>
        <v/>
      </c>
      <c r="D24" s="12">
        <f>IF(D$5="","",IF(D10=0,"Fix: no budget lines",$M$24))</f>
        <v/>
      </c>
      <c r="E24" s="12">
        <f>IF(E$5="","",IF(E10=0,"Fix: no budget lines",$M$24))</f>
        <v/>
      </c>
      <c r="F24" s="12">
        <f>IF(F$5="","",IF(F10=0,"Fix: no budget lines",$M$24))</f>
        <v/>
      </c>
      <c r="G24" s="12">
        <f>IF(G$5="","",IF(G10=0,"Fix: no budget lines",$M$24))</f>
        <v/>
      </c>
      <c r="H24" s="12">
        <f>IF(H$5="","",IF(H10=0,"Fix: no budget lines",$M$24))</f>
        <v/>
      </c>
      <c r="I24" s="12">
        <f>IF(I$5="","",IF(I10=0,"Fix: no budget lines",$M$24))</f>
        <v/>
      </c>
      <c r="J24" s="12">
        <f>IF(J$5="","",IF(J10=0,"Fix: no budget lines",$M$24))</f>
        <v/>
      </c>
      <c r="K24" s="12">
        <f>IF(K$5="","",IF(K10=0,"Fix: no budget lines",$M$24))</f>
        <v/>
      </c>
      <c r="L24" s="12">
        <f>IF(L$5="","",IF(L10=0,"Fix: no budget lines",$M$24))</f>
        <v/>
      </c>
      <c r="M24" s="12">
        <f>IF(M14="","",IF(M13&lt;0.05*M14,"Pass","Fix: 5% or more of the smallest school's Year 1 total"))</f>
        <v/>
      </c>
    </row>
    <row r="25">
      <c r="A25" s="7" t="inlineStr">
        <is>
          <t>7. Every selected domain has at least one budget line</t>
        </is>
      </c>
      <c r="B25" s="7" t="inlineStr">
        <is>
          <t>Template: the budget shows the amount requested for each selected domain.</t>
        </is>
      </c>
      <c r="C25" s="12">
        <f>IF(C$5="","",IF(Schools!K6=0,"Fix: select a domain on Schools tab",IF(AND(OR(Schools!D6&lt;&gt;"Yes",COUNTIFS('Budget Lines'!$B$6:$B$305,C$5,'Budget Lines'!$F$6:$F$305,Lists!$A$2)&gt;0),OR(Schools!E6&lt;&gt;"Yes",COUNTIFS('Budget Lines'!$B$6:$B$305,C$5,'Budget Lines'!$F$6:$F$305,Lists!$A$3)&gt;0),OR(Schools!F6&lt;&gt;"Yes",COUNTIFS('Budget Lines'!$B$6:$B$305,C$5,'Budget Lines'!$F$6:$F$305,Lists!$A$4)&gt;0)),"Pass","Fix: a selected domain has no line")))</f>
        <v/>
      </c>
      <c r="D25" s="12">
        <f>IF(D$5="","",IF(Schools!K7=0,"Fix: select a domain on Schools tab",IF(AND(OR(Schools!D7&lt;&gt;"Yes",COUNTIFS('Budget Lines'!$B$6:$B$305,D$5,'Budget Lines'!$F$6:$F$305,Lists!$A$2)&gt;0),OR(Schools!E7&lt;&gt;"Yes",COUNTIFS('Budget Lines'!$B$6:$B$305,D$5,'Budget Lines'!$F$6:$F$305,Lists!$A$3)&gt;0),OR(Schools!F7&lt;&gt;"Yes",COUNTIFS('Budget Lines'!$B$6:$B$305,D$5,'Budget Lines'!$F$6:$F$305,Lists!$A$4)&gt;0)),"Pass","Fix: a selected domain has no line")))</f>
        <v/>
      </c>
      <c r="E25" s="12">
        <f>IF(E$5="","",IF(Schools!K8=0,"Fix: select a domain on Schools tab",IF(AND(OR(Schools!D8&lt;&gt;"Yes",COUNTIFS('Budget Lines'!$B$6:$B$305,E$5,'Budget Lines'!$F$6:$F$305,Lists!$A$2)&gt;0),OR(Schools!E8&lt;&gt;"Yes",COUNTIFS('Budget Lines'!$B$6:$B$305,E$5,'Budget Lines'!$F$6:$F$305,Lists!$A$3)&gt;0),OR(Schools!F8&lt;&gt;"Yes",COUNTIFS('Budget Lines'!$B$6:$B$305,E$5,'Budget Lines'!$F$6:$F$305,Lists!$A$4)&gt;0)),"Pass","Fix: a selected domain has no line")))</f>
        <v/>
      </c>
      <c r="F25" s="12">
        <f>IF(F$5="","",IF(Schools!K9=0,"Fix: select a domain on Schools tab",IF(AND(OR(Schools!D9&lt;&gt;"Yes",COUNTIFS('Budget Lines'!$B$6:$B$305,F$5,'Budget Lines'!$F$6:$F$305,Lists!$A$2)&gt;0),OR(Schools!E9&lt;&gt;"Yes",COUNTIFS('Budget Lines'!$B$6:$B$305,F$5,'Budget Lines'!$F$6:$F$305,Lists!$A$3)&gt;0),OR(Schools!F9&lt;&gt;"Yes",COUNTIFS('Budget Lines'!$B$6:$B$305,F$5,'Budget Lines'!$F$6:$F$305,Lists!$A$4)&gt;0)),"Pass","Fix: a selected domain has no line")))</f>
        <v/>
      </c>
      <c r="G25" s="12">
        <f>IF(G$5="","",IF(Schools!K10=0,"Fix: select a domain on Schools tab",IF(AND(OR(Schools!D10&lt;&gt;"Yes",COUNTIFS('Budget Lines'!$B$6:$B$305,G$5,'Budget Lines'!$F$6:$F$305,Lists!$A$2)&gt;0),OR(Schools!E10&lt;&gt;"Yes",COUNTIFS('Budget Lines'!$B$6:$B$305,G$5,'Budget Lines'!$F$6:$F$305,Lists!$A$3)&gt;0),OR(Schools!F10&lt;&gt;"Yes",COUNTIFS('Budget Lines'!$B$6:$B$305,G$5,'Budget Lines'!$F$6:$F$305,Lists!$A$4)&gt;0)),"Pass","Fix: a selected domain has no line")))</f>
        <v/>
      </c>
      <c r="H25" s="12">
        <f>IF(H$5="","",IF(Schools!K11=0,"Fix: select a domain on Schools tab",IF(AND(OR(Schools!D11&lt;&gt;"Yes",COUNTIFS('Budget Lines'!$B$6:$B$305,H$5,'Budget Lines'!$F$6:$F$305,Lists!$A$2)&gt;0),OR(Schools!E11&lt;&gt;"Yes",COUNTIFS('Budget Lines'!$B$6:$B$305,H$5,'Budget Lines'!$F$6:$F$305,Lists!$A$3)&gt;0),OR(Schools!F11&lt;&gt;"Yes",COUNTIFS('Budget Lines'!$B$6:$B$305,H$5,'Budget Lines'!$F$6:$F$305,Lists!$A$4)&gt;0)),"Pass","Fix: a selected domain has no line")))</f>
        <v/>
      </c>
      <c r="I25" s="12">
        <f>IF(I$5="","",IF(Schools!K12=0,"Fix: select a domain on Schools tab",IF(AND(OR(Schools!D12&lt;&gt;"Yes",COUNTIFS('Budget Lines'!$B$6:$B$305,I$5,'Budget Lines'!$F$6:$F$305,Lists!$A$2)&gt;0),OR(Schools!E12&lt;&gt;"Yes",COUNTIFS('Budget Lines'!$B$6:$B$305,I$5,'Budget Lines'!$F$6:$F$305,Lists!$A$3)&gt;0),OR(Schools!F12&lt;&gt;"Yes",COUNTIFS('Budget Lines'!$B$6:$B$305,I$5,'Budget Lines'!$F$6:$F$305,Lists!$A$4)&gt;0)),"Pass","Fix: a selected domain has no line")))</f>
        <v/>
      </c>
      <c r="J25" s="12">
        <f>IF(J$5="","",IF(Schools!K13=0,"Fix: select a domain on Schools tab",IF(AND(OR(Schools!D13&lt;&gt;"Yes",COUNTIFS('Budget Lines'!$B$6:$B$305,J$5,'Budget Lines'!$F$6:$F$305,Lists!$A$2)&gt;0),OR(Schools!E13&lt;&gt;"Yes",COUNTIFS('Budget Lines'!$B$6:$B$305,J$5,'Budget Lines'!$F$6:$F$305,Lists!$A$3)&gt;0),OR(Schools!F13&lt;&gt;"Yes",COUNTIFS('Budget Lines'!$B$6:$B$305,J$5,'Budget Lines'!$F$6:$F$305,Lists!$A$4)&gt;0)),"Pass","Fix: a selected domain has no line")))</f>
        <v/>
      </c>
      <c r="K25" s="12">
        <f>IF(K$5="","",IF(Schools!K14=0,"Fix: select a domain on Schools tab",IF(AND(OR(Schools!D14&lt;&gt;"Yes",COUNTIFS('Budget Lines'!$B$6:$B$305,K$5,'Budget Lines'!$F$6:$F$305,Lists!$A$2)&gt;0),OR(Schools!E14&lt;&gt;"Yes",COUNTIFS('Budget Lines'!$B$6:$B$305,K$5,'Budget Lines'!$F$6:$F$305,Lists!$A$3)&gt;0),OR(Schools!F14&lt;&gt;"Yes",COUNTIFS('Budget Lines'!$B$6:$B$305,K$5,'Budget Lines'!$F$6:$F$305,Lists!$A$4)&gt;0)),"Pass","Fix: a selected domain has no line")))</f>
        <v/>
      </c>
      <c r="L25" s="12">
        <f>IF(L$5="","",IF(Schools!K15=0,"Fix: select a domain on Schools tab",IF(AND(OR(Schools!D15&lt;&gt;"Yes",COUNTIFS('Budget Lines'!$B$6:$B$305,L$5,'Budget Lines'!$F$6:$F$305,Lists!$A$2)&gt;0),OR(Schools!E15&lt;&gt;"Yes",COUNTIFS('Budget Lines'!$B$6:$B$305,L$5,'Budget Lines'!$F$6:$F$305,Lists!$A$3)&gt;0),OR(Schools!F15&lt;&gt;"Yes",COUNTIFS('Budget Lines'!$B$6:$B$305,L$5,'Budget Lines'!$F$6:$F$305,Lists!$A$4)&gt;0)),"Pass","Fix: a selected domain has no line")))</f>
        <v/>
      </c>
      <c r="M25" s="12" t="n"/>
    </row>
    <row r="26">
      <c r="A26" s="7" t="inlineStr">
        <is>
          <t>8. No budget line supports a domain the school did not select</t>
        </is>
      </c>
      <c r="B26" s="7" t="inlineStr">
        <is>
          <t>Rubric item: alignment with selected domains.</t>
        </is>
      </c>
      <c r="C26" s="12">
        <f>IF(C$5="","",IF(COUNTIFS('Budget Lines'!$B$6:$B$305,C$5,'Budget Lines'!$O$6:$O$305,"No")=0,"Pass","Fix: "&amp;COUNTIFS('Budget Lines'!$B$6:$B$305,C$5,'Budget Lines'!$O$6:$O$305,"No")&amp;" line(s) off domain"))</f>
        <v/>
      </c>
      <c r="D26" s="12">
        <f>IF(D$5="","",IF(COUNTIFS('Budget Lines'!$B$6:$B$305,D$5,'Budget Lines'!$O$6:$O$305,"No")=0,"Pass","Fix: "&amp;COUNTIFS('Budget Lines'!$B$6:$B$305,D$5,'Budget Lines'!$O$6:$O$305,"No")&amp;" line(s) off domain"))</f>
        <v/>
      </c>
      <c r="E26" s="12">
        <f>IF(E$5="","",IF(COUNTIFS('Budget Lines'!$B$6:$B$305,E$5,'Budget Lines'!$O$6:$O$305,"No")=0,"Pass","Fix: "&amp;COUNTIFS('Budget Lines'!$B$6:$B$305,E$5,'Budget Lines'!$O$6:$O$305,"No")&amp;" line(s) off domain"))</f>
        <v/>
      </c>
      <c r="F26" s="12">
        <f>IF(F$5="","",IF(COUNTIFS('Budget Lines'!$B$6:$B$305,F$5,'Budget Lines'!$O$6:$O$305,"No")=0,"Pass","Fix: "&amp;COUNTIFS('Budget Lines'!$B$6:$B$305,F$5,'Budget Lines'!$O$6:$O$305,"No")&amp;" line(s) off domain"))</f>
        <v/>
      </c>
      <c r="G26" s="12">
        <f>IF(G$5="","",IF(COUNTIFS('Budget Lines'!$B$6:$B$305,G$5,'Budget Lines'!$O$6:$O$305,"No")=0,"Pass","Fix: "&amp;COUNTIFS('Budget Lines'!$B$6:$B$305,G$5,'Budget Lines'!$O$6:$O$305,"No")&amp;" line(s) off domain"))</f>
        <v/>
      </c>
      <c r="H26" s="12">
        <f>IF(H$5="","",IF(COUNTIFS('Budget Lines'!$B$6:$B$305,H$5,'Budget Lines'!$O$6:$O$305,"No")=0,"Pass","Fix: "&amp;COUNTIFS('Budget Lines'!$B$6:$B$305,H$5,'Budget Lines'!$O$6:$O$305,"No")&amp;" line(s) off domain"))</f>
        <v/>
      </c>
      <c r="I26" s="12">
        <f>IF(I$5="","",IF(COUNTIFS('Budget Lines'!$B$6:$B$305,I$5,'Budget Lines'!$O$6:$O$305,"No")=0,"Pass","Fix: "&amp;COUNTIFS('Budget Lines'!$B$6:$B$305,I$5,'Budget Lines'!$O$6:$O$305,"No")&amp;" line(s) off domain"))</f>
        <v/>
      </c>
      <c r="J26" s="12">
        <f>IF(J$5="","",IF(COUNTIFS('Budget Lines'!$B$6:$B$305,J$5,'Budget Lines'!$O$6:$O$305,"No")=0,"Pass","Fix: "&amp;COUNTIFS('Budget Lines'!$B$6:$B$305,J$5,'Budget Lines'!$O$6:$O$305,"No")&amp;" line(s) off domain"))</f>
        <v/>
      </c>
      <c r="K26" s="12">
        <f>IF(K$5="","",IF(COUNTIFS('Budget Lines'!$B$6:$B$305,K$5,'Budget Lines'!$O$6:$O$305,"No")=0,"Pass","Fix: "&amp;COUNTIFS('Budget Lines'!$B$6:$B$305,K$5,'Budget Lines'!$O$6:$O$305,"No")&amp;" line(s) off domain"))</f>
        <v/>
      </c>
      <c r="L26" s="12">
        <f>IF(L$5="","",IF(COUNTIFS('Budget Lines'!$B$6:$B$305,L$5,'Budget Lines'!$O$6:$O$305,"No")=0,"Pass","Fix: "&amp;COUNTIFS('Budget Lines'!$B$6:$B$305,L$5,'Budget Lines'!$O$6:$O$305,"No")&amp;" line(s) off domain"))</f>
        <v/>
      </c>
      <c r="M26" s="12" t="n"/>
    </row>
    <row r="27">
      <c r="A27" s="7" t="inlineStr">
        <is>
          <t>9. Every selected domain has at least one EBI on the EBIs tab</t>
        </is>
      </c>
      <c r="B27" s="7" t="inlineStr">
        <is>
          <t>Template: at least one EBI for each selected domain.</t>
        </is>
      </c>
      <c r="C27" s="12">
        <f>IF(C$5="","",IF(Schools!K6=0,"Fix: select a domain on Schools tab",IF(AND(OR(Schools!D6&lt;&gt;"Yes",COUNTIFS(EBIs!$B$6:$B$45,C$5,EBIs!$E$6:$E$45,"*Barriers*")&gt;0),OR(Schools!E6&lt;&gt;"Yes",COUNTIFS(EBIs!$B$6:$B$45,C$5,EBIs!$E$6:$E$45,"*MTSS*")&gt;0),OR(Schools!F6&lt;&gt;"Yes",COUNTIFS(EBIs!$B$6:$B$45,C$5,EBIs!$E$6:$E$45,"*Leadership*")&gt;0)),"Pass","Fix: a selected domain has no EBI")))</f>
        <v/>
      </c>
      <c r="D27" s="12">
        <f>IF(D$5="","",IF(Schools!K7=0,"Fix: select a domain on Schools tab",IF(AND(OR(Schools!D7&lt;&gt;"Yes",COUNTIFS(EBIs!$B$6:$B$45,D$5,EBIs!$E$6:$E$45,"*Barriers*")&gt;0),OR(Schools!E7&lt;&gt;"Yes",COUNTIFS(EBIs!$B$6:$B$45,D$5,EBIs!$E$6:$E$45,"*MTSS*")&gt;0),OR(Schools!F7&lt;&gt;"Yes",COUNTIFS(EBIs!$B$6:$B$45,D$5,EBIs!$E$6:$E$45,"*Leadership*")&gt;0)),"Pass","Fix: a selected domain has no EBI")))</f>
        <v/>
      </c>
      <c r="E27" s="12">
        <f>IF(E$5="","",IF(Schools!K8=0,"Fix: select a domain on Schools tab",IF(AND(OR(Schools!D8&lt;&gt;"Yes",COUNTIFS(EBIs!$B$6:$B$45,E$5,EBIs!$E$6:$E$45,"*Barriers*")&gt;0),OR(Schools!E8&lt;&gt;"Yes",COUNTIFS(EBIs!$B$6:$B$45,E$5,EBIs!$E$6:$E$45,"*MTSS*")&gt;0),OR(Schools!F8&lt;&gt;"Yes",COUNTIFS(EBIs!$B$6:$B$45,E$5,EBIs!$E$6:$E$45,"*Leadership*")&gt;0)),"Pass","Fix: a selected domain has no EBI")))</f>
        <v/>
      </c>
      <c r="F27" s="12">
        <f>IF(F$5="","",IF(Schools!K9=0,"Fix: select a domain on Schools tab",IF(AND(OR(Schools!D9&lt;&gt;"Yes",COUNTIFS(EBIs!$B$6:$B$45,F$5,EBIs!$E$6:$E$45,"*Barriers*")&gt;0),OR(Schools!E9&lt;&gt;"Yes",COUNTIFS(EBIs!$B$6:$B$45,F$5,EBIs!$E$6:$E$45,"*MTSS*")&gt;0),OR(Schools!F9&lt;&gt;"Yes",COUNTIFS(EBIs!$B$6:$B$45,F$5,EBIs!$E$6:$E$45,"*Leadership*")&gt;0)),"Pass","Fix: a selected domain has no EBI")))</f>
        <v/>
      </c>
      <c r="G27" s="12">
        <f>IF(G$5="","",IF(Schools!K10=0,"Fix: select a domain on Schools tab",IF(AND(OR(Schools!D10&lt;&gt;"Yes",COUNTIFS(EBIs!$B$6:$B$45,G$5,EBIs!$E$6:$E$45,"*Barriers*")&gt;0),OR(Schools!E10&lt;&gt;"Yes",COUNTIFS(EBIs!$B$6:$B$45,G$5,EBIs!$E$6:$E$45,"*MTSS*")&gt;0),OR(Schools!F10&lt;&gt;"Yes",COUNTIFS(EBIs!$B$6:$B$45,G$5,EBIs!$E$6:$E$45,"*Leadership*")&gt;0)),"Pass","Fix: a selected domain has no EBI")))</f>
        <v/>
      </c>
      <c r="H27" s="12">
        <f>IF(H$5="","",IF(Schools!K11=0,"Fix: select a domain on Schools tab",IF(AND(OR(Schools!D11&lt;&gt;"Yes",COUNTIFS(EBIs!$B$6:$B$45,H$5,EBIs!$E$6:$E$45,"*Barriers*")&gt;0),OR(Schools!E11&lt;&gt;"Yes",COUNTIFS(EBIs!$B$6:$B$45,H$5,EBIs!$E$6:$E$45,"*MTSS*")&gt;0),OR(Schools!F11&lt;&gt;"Yes",COUNTIFS(EBIs!$B$6:$B$45,H$5,EBIs!$E$6:$E$45,"*Leadership*")&gt;0)),"Pass","Fix: a selected domain has no EBI")))</f>
        <v/>
      </c>
      <c r="I27" s="12">
        <f>IF(I$5="","",IF(Schools!K12=0,"Fix: select a domain on Schools tab",IF(AND(OR(Schools!D12&lt;&gt;"Yes",COUNTIFS(EBIs!$B$6:$B$45,I$5,EBIs!$E$6:$E$45,"*Barriers*")&gt;0),OR(Schools!E12&lt;&gt;"Yes",COUNTIFS(EBIs!$B$6:$B$45,I$5,EBIs!$E$6:$E$45,"*MTSS*")&gt;0),OR(Schools!F12&lt;&gt;"Yes",COUNTIFS(EBIs!$B$6:$B$45,I$5,EBIs!$E$6:$E$45,"*Leadership*")&gt;0)),"Pass","Fix: a selected domain has no EBI")))</f>
        <v/>
      </c>
      <c r="J27" s="12">
        <f>IF(J$5="","",IF(Schools!K13=0,"Fix: select a domain on Schools tab",IF(AND(OR(Schools!D13&lt;&gt;"Yes",COUNTIFS(EBIs!$B$6:$B$45,J$5,EBIs!$E$6:$E$45,"*Barriers*")&gt;0),OR(Schools!E13&lt;&gt;"Yes",COUNTIFS(EBIs!$B$6:$B$45,J$5,EBIs!$E$6:$E$45,"*MTSS*")&gt;0),OR(Schools!F13&lt;&gt;"Yes",COUNTIFS(EBIs!$B$6:$B$45,J$5,EBIs!$E$6:$E$45,"*Leadership*")&gt;0)),"Pass","Fix: a selected domain has no EBI")))</f>
        <v/>
      </c>
      <c r="K27" s="12">
        <f>IF(K$5="","",IF(Schools!K14=0,"Fix: select a domain on Schools tab",IF(AND(OR(Schools!D14&lt;&gt;"Yes",COUNTIFS(EBIs!$B$6:$B$45,K$5,EBIs!$E$6:$E$45,"*Barriers*")&gt;0),OR(Schools!E14&lt;&gt;"Yes",COUNTIFS(EBIs!$B$6:$B$45,K$5,EBIs!$E$6:$E$45,"*MTSS*")&gt;0),OR(Schools!F14&lt;&gt;"Yes",COUNTIFS(EBIs!$B$6:$B$45,K$5,EBIs!$E$6:$E$45,"*Leadership*")&gt;0)),"Pass","Fix: a selected domain has no EBI")))</f>
        <v/>
      </c>
      <c r="L27" s="12">
        <f>IF(L$5="","",IF(Schools!K15=0,"Fix: select a domain on Schools tab",IF(AND(OR(Schools!D15&lt;&gt;"Yes",COUNTIFS(EBIs!$B$6:$B$45,L$5,EBIs!$E$6:$E$45,"*Barriers*")&gt;0),OR(Schools!E15&lt;&gt;"Yes",COUNTIFS(EBIs!$B$6:$B$45,L$5,EBIs!$E$6:$E$45,"*MTSS*")&gt;0),OR(Schools!F15&lt;&gt;"Yes",COUNTIFS(EBIs!$B$6:$B$45,L$5,EBIs!$E$6:$E$45,"*Leadership*")&gt;0)),"Pass","Fix: a selected domain has no EBI")))</f>
        <v/>
      </c>
      <c r="M27" s="12" t="n"/>
    </row>
    <row r="28">
      <c r="A28" s="7" t="inlineStr">
        <is>
          <t>10. Every EBI has at least one budget line</t>
        </is>
      </c>
      <c r="B28" s="7" t="inlineStr">
        <is>
          <t>Rubric item: at least one budgeted activity for each EBI.</t>
        </is>
      </c>
      <c r="C28" s="12">
        <f>IF(C$5="","",IF(COUNTIFS(EBIs!$B$6:$B$45,C$5,EBIs!$C$6:$C$45,"&lt;&gt;")=0,"Fix: list an EBI on the EBIs tab",IF(COUNTIFS(EBIs!$B$6:$B$45,C$5,EBIs!$C$6:$C$45,"&lt;&gt;",EBIs!$I$6:$I$45,0)=0,"Pass","Fix: "&amp;COUNTIFS(EBIs!$B$6:$B$45,C$5,EBIs!$C$6:$C$45,"&lt;&gt;",EBIs!$I$6:$I$45,0)&amp;" EBI(s) have no line")))</f>
        <v/>
      </c>
      <c r="D28" s="12">
        <f>IF(D$5="","",IF(COUNTIFS(EBIs!$B$6:$B$45,D$5,EBIs!$C$6:$C$45,"&lt;&gt;")=0,"Fix: list an EBI on the EBIs tab",IF(COUNTIFS(EBIs!$B$6:$B$45,D$5,EBIs!$C$6:$C$45,"&lt;&gt;",EBIs!$I$6:$I$45,0)=0,"Pass","Fix: "&amp;COUNTIFS(EBIs!$B$6:$B$45,D$5,EBIs!$C$6:$C$45,"&lt;&gt;",EBIs!$I$6:$I$45,0)&amp;" EBI(s) have no line")))</f>
        <v/>
      </c>
      <c r="E28" s="12">
        <f>IF(E$5="","",IF(COUNTIFS(EBIs!$B$6:$B$45,E$5,EBIs!$C$6:$C$45,"&lt;&gt;")=0,"Fix: list an EBI on the EBIs tab",IF(COUNTIFS(EBIs!$B$6:$B$45,E$5,EBIs!$C$6:$C$45,"&lt;&gt;",EBIs!$I$6:$I$45,0)=0,"Pass","Fix: "&amp;COUNTIFS(EBIs!$B$6:$B$45,E$5,EBIs!$C$6:$C$45,"&lt;&gt;",EBIs!$I$6:$I$45,0)&amp;" EBI(s) have no line")))</f>
        <v/>
      </c>
      <c r="F28" s="12">
        <f>IF(F$5="","",IF(COUNTIFS(EBIs!$B$6:$B$45,F$5,EBIs!$C$6:$C$45,"&lt;&gt;")=0,"Fix: list an EBI on the EBIs tab",IF(COUNTIFS(EBIs!$B$6:$B$45,F$5,EBIs!$C$6:$C$45,"&lt;&gt;",EBIs!$I$6:$I$45,0)=0,"Pass","Fix: "&amp;COUNTIFS(EBIs!$B$6:$B$45,F$5,EBIs!$C$6:$C$45,"&lt;&gt;",EBIs!$I$6:$I$45,0)&amp;" EBI(s) have no line")))</f>
        <v/>
      </c>
      <c r="G28" s="12">
        <f>IF(G$5="","",IF(COUNTIFS(EBIs!$B$6:$B$45,G$5,EBIs!$C$6:$C$45,"&lt;&gt;")=0,"Fix: list an EBI on the EBIs tab",IF(COUNTIFS(EBIs!$B$6:$B$45,G$5,EBIs!$C$6:$C$45,"&lt;&gt;",EBIs!$I$6:$I$45,0)=0,"Pass","Fix: "&amp;COUNTIFS(EBIs!$B$6:$B$45,G$5,EBIs!$C$6:$C$45,"&lt;&gt;",EBIs!$I$6:$I$45,0)&amp;" EBI(s) have no line")))</f>
        <v/>
      </c>
      <c r="H28" s="12">
        <f>IF(H$5="","",IF(COUNTIFS(EBIs!$B$6:$B$45,H$5,EBIs!$C$6:$C$45,"&lt;&gt;")=0,"Fix: list an EBI on the EBIs tab",IF(COUNTIFS(EBIs!$B$6:$B$45,H$5,EBIs!$C$6:$C$45,"&lt;&gt;",EBIs!$I$6:$I$45,0)=0,"Pass","Fix: "&amp;COUNTIFS(EBIs!$B$6:$B$45,H$5,EBIs!$C$6:$C$45,"&lt;&gt;",EBIs!$I$6:$I$45,0)&amp;" EBI(s) have no line")))</f>
        <v/>
      </c>
      <c r="I28" s="12">
        <f>IF(I$5="","",IF(COUNTIFS(EBIs!$B$6:$B$45,I$5,EBIs!$C$6:$C$45,"&lt;&gt;")=0,"Fix: list an EBI on the EBIs tab",IF(COUNTIFS(EBIs!$B$6:$B$45,I$5,EBIs!$C$6:$C$45,"&lt;&gt;",EBIs!$I$6:$I$45,0)=0,"Pass","Fix: "&amp;COUNTIFS(EBIs!$B$6:$B$45,I$5,EBIs!$C$6:$C$45,"&lt;&gt;",EBIs!$I$6:$I$45,0)&amp;" EBI(s) have no line")))</f>
        <v/>
      </c>
      <c r="J28" s="12">
        <f>IF(J$5="","",IF(COUNTIFS(EBIs!$B$6:$B$45,J$5,EBIs!$C$6:$C$45,"&lt;&gt;")=0,"Fix: list an EBI on the EBIs tab",IF(COUNTIFS(EBIs!$B$6:$B$45,J$5,EBIs!$C$6:$C$45,"&lt;&gt;",EBIs!$I$6:$I$45,0)=0,"Pass","Fix: "&amp;COUNTIFS(EBIs!$B$6:$B$45,J$5,EBIs!$C$6:$C$45,"&lt;&gt;",EBIs!$I$6:$I$45,0)&amp;" EBI(s) have no line")))</f>
        <v/>
      </c>
      <c r="K28" s="12">
        <f>IF(K$5="","",IF(COUNTIFS(EBIs!$B$6:$B$45,K$5,EBIs!$C$6:$C$45,"&lt;&gt;")=0,"Fix: list an EBI on the EBIs tab",IF(COUNTIFS(EBIs!$B$6:$B$45,K$5,EBIs!$C$6:$C$45,"&lt;&gt;",EBIs!$I$6:$I$45,0)=0,"Pass","Fix: "&amp;COUNTIFS(EBIs!$B$6:$B$45,K$5,EBIs!$C$6:$C$45,"&lt;&gt;",EBIs!$I$6:$I$45,0)&amp;" EBI(s) have no line")))</f>
        <v/>
      </c>
      <c r="L28" s="12">
        <f>IF(L$5="","",IF(COUNTIFS(EBIs!$B$6:$B$45,L$5,EBIs!$C$6:$C$45,"&lt;&gt;")=0,"Fix: list an EBI on the EBIs tab",IF(COUNTIFS(EBIs!$B$6:$B$45,L$5,EBIs!$C$6:$C$45,"&lt;&gt;",EBIs!$I$6:$I$45,0)=0,"Pass","Fix: "&amp;COUNTIFS(EBIs!$B$6:$B$45,L$5,EBIs!$C$6:$C$45,"&lt;&gt;",EBIs!$I$6:$I$45,0)&amp;" EBI(s) have no line")))</f>
        <v/>
      </c>
      <c r="M28" s="12" t="n"/>
    </row>
    <row r="29">
      <c r="A29" s="7" t="inlineStr">
        <is>
          <t>11. Every line is complete and matches its school, EBI, and domain</t>
        </is>
      </c>
      <c r="B29" s="7" t="inlineStr">
        <is>
          <t>Rubric item: each line names its activity and its domain.</t>
        </is>
      </c>
      <c r="C29" s="12">
        <f>IF(C$5="","",IF(COUNTIFS('Budget Lines'!$B$6:$B$305,C$5,'Budget Lines'!$Q$6:$Q$305,"Complete*")+COUNTIFS('Budget Lines'!$B$6:$B$305,C$5,'Budget Lines'!$Q$6:$Q$305,"Domain*")+COUNTIFS('Budget Lines'!$B$6:$B$305,C$5,'Budget Lines'!$Q$6:$Q$305,"EBI*")=0,"Pass","Fix: "&amp;(COUNTIFS('Budget Lines'!$B$6:$B$305,C$5,'Budget Lines'!$Q$6:$Q$305,"Complete*")+COUNTIFS('Budget Lines'!$B$6:$B$305,C$5,'Budget Lines'!$Q$6:$Q$305,"Domain*")+COUNTIFS('Budget Lines'!$B$6:$B$305,C$5,'Budget Lines'!$Q$6:$Q$305,"EBI*"))&amp;" line(s) to correct"))</f>
        <v/>
      </c>
      <c r="D29" s="12">
        <f>IF(D$5="","",IF(COUNTIFS('Budget Lines'!$B$6:$B$305,D$5,'Budget Lines'!$Q$6:$Q$305,"Complete*")+COUNTIFS('Budget Lines'!$B$6:$B$305,D$5,'Budget Lines'!$Q$6:$Q$305,"Domain*")+COUNTIFS('Budget Lines'!$B$6:$B$305,D$5,'Budget Lines'!$Q$6:$Q$305,"EBI*")=0,"Pass","Fix: "&amp;(COUNTIFS('Budget Lines'!$B$6:$B$305,D$5,'Budget Lines'!$Q$6:$Q$305,"Complete*")+COUNTIFS('Budget Lines'!$B$6:$B$305,D$5,'Budget Lines'!$Q$6:$Q$305,"Domain*")+COUNTIFS('Budget Lines'!$B$6:$B$305,D$5,'Budget Lines'!$Q$6:$Q$305,"EBI*"))&amp;" line(s) to correct"))</f>
        <v/>
      </c>
      <c r="E29" s="12">
        <f>IF(E$5="","",IF(COUNTIFS('Budget Lines'!$B$6:$B$305,E$5,'Budget Lines'!$Q$6:$Q$305,"Complete*")+COUNTIFS('Budget Lines'!$B$6:$B$305,E$5,'Budget Lines'!$Q$6:$Q$305,"Domain*")+COUNTIFS('Budget Lines'!$B$6:$B$305,E$5,'Budget Lines'!$Q$6:$Q$305,"EBI*")=0,"Pass","Fix: "&amp;(COUNTIFS('Budget Lines'!$B$6:$B$305,E$5,'Budget Lines'!$Q$6:$Q$305,"Complete*")+COUNTIFS('Budget Lines'!$B$6:$B$305,E$5,'Budget Lines'!$Q$6:$Q$305,"Domain*")+COUNTIFS('Budget Lines'!$B$6:$B$305,E$5,'Budget Lines'!$Q$6:$Q$305,"EBI*"))&amp;" line(s) to correct"))</f>
        <v/>
      </c>
      <c r="F29" s="12">
        <f>IF(F$5="","",IF(COUNTIFS('Budget Lines'!$B$6:$B$305,F$5,'Budget Lines'!$Q$6:$Q$305,"Complete*")+COUNTIFS('Budget Lines'!$B$6:$B$305,F$5,'Budget Lines'!$Q$6:$Q$305,"Domain*")+COUNTIFS('Budget Lines'!$B$6:$B$305,F$5,'Budget Lines'!$Q$6:$Q$305,"EBI*")=0,"Pass","Fix: "&amp;(COUNTIFS('Budget Lines'!$B$6:$B$305,F$5,'Budget Lines'!$Q$6:$Q$305,"Complete*")+COUNTIFS('Budget Lines'!$B$6:$B$305,F$5,'Budget Lines'!$Q$6:$Q$305,"Domain*")+COUNTIFS('Budget Lines'!$B$6:$B$305,F$5,'Budget Lines'!$Q$6:$Q$305,"EBI*"))&amp;" line(s) to correct"))</f>
        <v/>
      </c>
      <c r="G29" s="12">
        <f>IF(G$5="","",IF(COUNTIFS('Budget Lines'!$B$6:$B$305,G$5,'Budget Lines'!$Q$6:$Q$305,"Complete*")+COUNTIFS('Budget Lines'!$B$6:$B$305,G$5,'Budget Lines'!$Q$6:$Q$305,"Domain*")+COUNTIFS('Budget Lines'!$B$6:$B$305,G$5,'Budget Lines'!$Q$6:$Q$305,"EBI*")=0,"Pass","Fix: "&amp;(COUNTIFS('Budget Lines'!$B$6:$B$305,G$5,'Budget Lines'!$Q$6:$Q$305,"Complete*")+COUNTIFS('Budget Lines'!$B$6:$B$305,G$5,'Budget Lines'!$Q$6:$Q$305,"Domain*")+COUNTIFS('Budget Lines'!$B$6:$B$305,G$5,'Budget Lines'!$Q$6:$Q$305,"EBI*"))&amp;" line(s) to correct"))</f>
        <v/>
      </c>
      <c r="H29" s="12">
        <f>IF(H$5="","",IF(COUNTIFS('Budget Lines'!$B$6:$B$305,H$5,'Budget Lines'!$Q$6:$Q$305,"Complete*")+COUNTIFS('Budget Lines'!$B$6:$B$305,H$5,'Budget Lines'!$Q$6:$Q$305,"Domain*")+COUNTIFS('Budget Lines'!$B$6:$B$305,H$5,'Budget Lines'!$Q$6:$Q$305,"EBI*")=0,"Pass","Fix: "&amp;(COUNTIFS('Budget Lines'!$B$6:$B$305,H$5,'Budget Lines'!$Q$6:$Q$305,"Complete*")+COUNTIFS('Budget Lines'!$B$6:$B$305,H$5,'Budget Lines'!$Q$6:$Q$305,"Domain*")+COUNTIFS('Budget Lines'!$B$6:$B$305,H$5,'Budget Lines'!$Q$6:$Q$305,"EBI*"))&amp;" line(s) to correct"))</f>
        <v/>
      </c>
      <c r="I29" s="12">
        <f>IF(I$5="","",IF(COUNTIFS('Budget Lines'!$B$6:$B$305,I$5,'Budget Lines'!$Q$6:$Q$305,"Complete*")+COUNTIFS('Budget Lines'!$B$6:$B$305,I$5,'Budget Lines'!$Q$6:$Q$305,"Domain*")+COUNTIFS('Budget Lines'!$B$6:$B$305,I$5,'Budget Lines'!$Q$6:$Q$305,"EBI*")=0,"Pass","Fix: "&amp;(COUNTIFS('Budget Lines'!$B$6:$B$305,I$5,'Budget Lines'!$Q$6:$Q$305,"Complete*")+COUNTIFS('Budget Lines'!$B$6:$B$305,I$5,'Budget Lines'!$Q$6:$Q$305,"Domain*")+COUNTIFS('Budget Lines'!$B$6:$B$305,I$5,'Budget Lines'!$Q$6:$Q$305,"EBI*"))&amp;" line(s) to correct"))</f>
        <v/>
      </c>
      <c r="J29" s="12">
        <f>IF(J$5="","",IF(COUNTIFS('Budget Lines'!$B$6:$B$305,J$5,'Budget Lines'!$Q$6:$Q$305,"Complete*")+COUNTIFS('Budget Lines'!$B$6:$B$305,J$5,'Budget Lines'!$Q$6:$Q$305,"Domain*")+COUNTIFS('Budget Lines'!$B$6:$B$305,J$5,'Budget Lines'!$Q$6:$Q$305,"EBI*")=0,"Pass","Fix: "&amp;(COUNTIFS('Budget Lines'!$B$6:$B$305,J$5,'Budget Lines'!$Q$6:$Q$305,"Complete*")+COUNTIFS('Budget Lines'!$B$6:$B$305,J$5,'Budget Lines'!$Q$6:$Q$305,"Domain*")+COUNTIFS('Budget Lines'!$B$6:$B$305,J$5,'Budget Lines'!$Q$6:$Q$305,"EBI*"))&amp;" line(s) to correct"))</f>
        <v/>
      </c>
      <c r="K29" s="12">
        <f>IF(K$5="","",IF(COUNTIFS('Budget Lines'!$B$6:$B$305,K$5,'Budget Lines'!$Q$6:$Q$305,"Complete*")+COUNTIFS('Budget Lines'!$B$6:$B$305,K$5,'Budget Lines'!$Q$6:$Q$305,"Domain*")+COUNTIFS('Budget Lines'!$B$6:$B$305,K$5,'Budget Lines'!$Q$6:$Q$305,"EBI*")=0,"Pass","Fix: "&amp;(COUNTIFS('Budget Lines'!$B$6:$B$305,K$5,'Budget Lines'!$Q$6:$Q$305,"Complete*")+COUNTIFS('Budget Lines'!$B$6:$B$305,K$5,'Budget Lines'!$Q$6:$Q$305,"Domain*")+COUNTIFS('Budget Lines'!$B$6:$B$305,K$5,'Budget Lines'!$Q$6:$Q$305,"EBI*"))&amp;" line(s) to correct"))</f>
        <v/>
      </c>
      <c r="L29" s="12">
        <f>IF(L$5="","",IF(COUNTIFS('Budget Lines'!$B$6:$B$305,L$5,'Budget Lines'!$Q$6:$Q$305,"Complete*")+COUNTIFS('Budget Lines'!$B$6:$B$305,L$5,'Budget Lines'!$Q$6:$Q$305,"Domain*")+COUNTIFS('Budget Lines'!$B$6:$B$305,L$5,'Budget Lines'!$Q$6:$Q$305,"EBI*")=0,"Pass","Fix: "&amp;(COUNTIFS('Budget Lines'!$B$6:$B$305,L$5,'Budget Lines'!$Q$6:$Q$305,"Complete*")+COUNTIFS('Budget Lines'!$B$6:$B$305,L$5,'Budget Lines'!$Q$6:$Q$305,"Domain*")+COUNTIFS('Budget Lines'!$B$6:$B$305,L$5,'Budget Lines'!$Q$6:$Q$305,"EBI*"))&amp;" line(s) to correct"))</f>
        <v/>
      </c>
      <c r="M29" s="12" t="n"/>
    </row>
    <row r="30">
      <c r="A30" s="7" t="inlineStr">
        <is>
          <t>12. No line is an existing cost, food, or cash, and no supplement review is open</t>
        </is>
      </c>
      <c r="B30" s="7" t="inlineStr">
        <is>
          <t>Template and announcement: IPG funds supplement and do not supplant (register rows D-07 to D-10, F-02).</t>
        </is>
      </c>
      <c r="C30" s="12">
        <f>IF(C$5="","",IF(COUNTIFS('Budget Lines'!$B$6:$B$305,C$5,'Budget Lines'!$Q$6:$Q$305,"Stop*")+COUNTIFS('Budget Lines'!$B$6:$B$305,C$5,'Budget Lines'!$Q$6:$Q$305,"Set*")+COUNTIFS('Budget Lines'!$B$6:$B$305,C$5,'Budget Lines'!$Q$6:$Q$305,"Pick*")+COUNTIFS('Budget Lines'!$B$6:$B$305,C$5,'Budget Lines'!$Q$6:$Q$305,"Name*")+COUNTIFS('Budget Lines'!$B$6:$B$305,C$5,'Budget Lines'!$Q$6:$Q$305,"Open*")=0,"Pass","Fix: "&amp;(COUNTIFS('Budget Lines'!$B$6:$B$305,C$5,'Budget Lines'!$Q$6:$Q$305,"Stop*")+COUNTIFS('Budget Lines'!$B$6:$B$305,C$5,'Budget Lines'!$Q$6:$Q$305,"Set*")+COUNTIFS('Budget Lines'!$B$6:$B$305,C$5,'Budget Lines'!$Q$6:$Q$305,"Pick*")+COUNTIFS('Budget Lines'!$B$6:$B$305,C$5,'Budget Lines'!$Q$6:$Q$305,"Name*")+COUNTIFS('Budget Lines'!$B$6:$B$305,C$5,'Budget Lines'!$Q$6:$Q$305,"Open*"))&amp;" line(s) to resolve"))</f>
        <v/>
      </c>
      <c r="D30" s="12">
        <f>IF(D$5="","",IF(COUNTIFS('Budget Lines'!$B$6:$B$305,D$5,'Budget Lines'!$Q$6:$Q$305,"Stop*")+COUNTIFS('Budget Lines'!$B$6:$B$305,D$5,'Budget Lines'!$Q$6:$Q$305,"Set*")+COUNTIFS('Budget Lines'!$B$6:$B$305,D$5,'Budget Lines'!$Q$6:$Q$305,"Pick*")+COUNTIFS('Budget Lines'!$B$6:$B$305,D$5,'Budget Lines'!$Q$6:$Q$305,"Name*")+COUNTIFS('Budget Lines'!$B$6:$B$305,D$5,'Budget Lines'!$Q$6:$Q$305,"Open*")=0,"Pass","Fix: "&amp;(COUNTIFS('Budget Lines'!$B$6:$B$305,D$5,'Budget Lines'!$Q$6:$Q$305,"Stop*")+COUNTIFS('Budget Lines'!$B$6:$B$305,D$5,'Budget Lines'!$Q$6:$Q$305,"Set*")+COUNTIFS('Budget Lines'!$B$6:$B$305,D$5,'Budget Lines'!$Q$6:$Q$305,"Pick*")+COUNTIFS('Budget Lines'!$B$6:$B$305,D$5,'Budget Lines'!$Q$6:$Q$305,"Name*")+COUNTIFS('Budget Lines'!$B$6:$B$305,D$5,'Budget Lines'!$Q$6:$Q$305,"Open*"))&amp;" line(s) to resolve"))</f>
        <v/>
      </c>
      <c r="E30" s="12">
        <f>IF(E$5="","",IF(COUNTIFS('Budget Lines'!$B$6:$B$305,E$5,'Budget Lines'!$Q$6:$Q$305,"Stop*")+COUNTIFS('Budget Lines'!$B$6:$B$305,E$5,'Budget Lines'!$Q$6:$Q$305,"Set*")+COUNTIFS('Budget Lines'!$B$6:$B$305,E$5,'Budget Lines'!$Q$6:$Q$305,"Pick*")+COUNTIFS('Budget Lines'!$B$6:$B$305,E$5,'Budget Lines'!$Q$6:$Q$305,"Name*")+COUNTIFS('Budget Lines'!$B$6:$B$305,E$5,'Budget Lines'!$Q$6:$Q$305,"Open*")=0,"Pass","Fix: "&amp;(COUNTIFS('Budget Lines'!$B$6:$B$305,E$5,'Budget Lines'!$Q$6:$Q$305,"Stop*")+COUNTIFS('Budget Lines'!$B$6:$B$305,E$5,'Budget Lines'!$Q$6:$Q$305,"Set*")+COUNTIFS('Budget Lines'!$B$6:$B$305,E$5,'Budget Lines'!$Q$6:$Q$305,"Pick*")+COUNTIFS('Budget Lines'!$B$6:$B$305,E$5,'Budget Lines'!$Q$6:$Q$305,"Name*")+COUNTIFS('Budget Lines'!$B$6:$B$305,E$5,'Budget Lines'!$Q$6:$Q$305,"Open*"))&amp;" line(s) to resolve"))</f>
        <v/>
      </c>
      <c r="F30" s="12">
        <f>IF(F$5="","",IF(COUNTIFS('Budget Lines'!$B$6:$B$305,F$5,'Budget Lines'!$Q$6:$Q$305,"Stop*")+COUNTIFS('Budget Lines'!$B$6:$B$305,F$5,'Budget Lines'!$Q$6:$Q$305,"Set*")+COUNTIFS('Budget Lines'!$B$6:$B$305,F$5,'Budget Lines'!$Q$6:$Q$305,"Pick*")+COUNTIFS('Budget Lines'!$B$6:$B$305,F$5,'Budget Lines'!$Q$6:$Q$305,"Name*")+COUNTIFS('Budget Lines'!$B$6:$B$305,F$5,'Budget Lines'!$Q$6:$Q$305,"Open*")=0,"Pass","Fix: "&amp;(COUNTIFS('Budget Lines'!$B$6:$B$305,F$5,'Budget Lines'!$Q$6:$Q$305,"Stop*")+COUNTIFS('Budget Lines'!$B$6:$B$305,F$5,'Budget Lines'!$Q$6:$Q$305,"Set*")+COUNTIFS('Budget Lines'!$B$6:$B$305,F$5,'Budget Lines'!$Q$6:$Q$305,"Pick*")+COUNTIFS('Budget Lines'!$B$6:$B$305,F$5,'Budget Lines'!$Q$6:$Q$305,"Name*")+COUNTIFS('Budget Lines'!$B$6:$B$305,F$5,'Budget Lines'!$Q$6:$Q$305,"Open*"))&amp;" line(s) to resolve"))</f>
        <v/>
      </c>
      <c r="G30" s="12">
        <f>IF(G$5="","",IF(COUNTIFS('Budget Lines'!$B$6:$B$305,G$5,'Budget Lines'!$Q$6:$Q$305,"Stop*")+COUNTIFS('Budget Lines'!$B$6:$B$305,G$5,'Budget Lines'!$Q$6:$Q$305,"Set*")+COUNTIFS('Budget Lines'!$B$6:$B$305,G$5,'Budget Lines'!$Q$6:$Q$305,"Pick*")+COUNTIFS('Budget Lines'!$B$6:$B$305,G$5,'Budget Lines'!$Q$6:$Q$305,"Name*")+COUNTIFS('Budget Lines'!$B$6:$B$305,G$5,'Budget Lines'!$Q$6:$Q$305,"Open*")=0,"Pass","Fix: "&amp;(COUNTIFS('Budget Lines'!$B$6:$B$305,G$5,'Budget Lines'!$Q$6:$Q$305,"Stop*")+COUNTIFS('Budget Lines'!$B$6:$B$305,G$5,'Budget Lines'!$Q$6:$Q$305,"Set*")+COUNTIFS('Budget Lines'!$B$6:$B$305,G$5,'Budget Lines'!$Q$6:$Q$305,"Pick*")+COUNTIFS('Budget Lines'!$B$6:$B$305,G$5,'Budget Lines'!$Q$6:$Q$305,"Name*")+COUNTIFS('Budget Lines'!$B$6:$B$305,G$5,'Budget Lines'!$Q$6:$Q$305,"Open*"))&amp;" line(s) to resolve"))</f>
        <v/>
      </c>
      <c r="H30" s="12">
        <f>IF(H$5="","",IF(COUNTIFS('Budget Lines'!$B$6:$B$305,H$5,'Budget Lines'!$Q$6:$Q$305,"Stop*")+COUNTIFS('Budget Lines'!$B$6:$B$305,H$5,'Budget Lines'!$Q$6:$Q$305,"Set*")+COUNTIFS('Budget Lines'!$B$6:$B$305,H$5,'Budget Lines'!$Q$6:$Q$305,"Pick*")+COUNTIFS('Budget Lines'!$B$6:$B$305,H$5,'Budget Lines'!$Q$6:$Q$305,"Name*")+COUNTIFS('Budget Lines'!$B$6:$B$305,H$5,'Budget Lines'!$Q$6:$Q$305,"Open*")=0,"Pass","Fix: "&amp;(COUNTIFS('Budget Lines'!$B$6:$B$305,H$5,'Budget Lines'!$Q$6:$Q$305,"Stop*")+COUNTIFS('Budget Lines'!$B$6:$B$305,H$5,'Budget Lines'!$Q$6:$Q$305,"Set*")+COUNTIFS('Budget Lines'!$B$6:$B$305,H$5,'Budget Lines'!$Q$6:$Q$305,"Pick*")+COUNTIFS('Budget Lines'!$B$6:$B$305,H$5,'Budget Lines'!$Q$6:$Q$305,"Name*")+COUNTIFS('Budget Lines'!$B$6:$B$305,H$5,'Budget Lines'!$Q$6:$Q$305,"Open*"))&amp;" line(s) to resolve"))</f>
        <v/>
      </c>
      <c r="I30" s="12">
        <f>IF(I$5="","",IF(COUNTIFS('Budget Lines'!$B$6:$B$305,I$5,'Budget Lines'!$Q$6:$Q$305,"Stop*")+COUNTIFS('Budget Lines'!$B$6:$B$305,I$5,'Budget Lines'!$Q$6:$Q$305,"Set*")+COUNTIFS('Budget Lines'!$B$6:$B$305,I$5,'Budget Lines'!$Q$6:$Q$305,"Pick*")+COUNTIFS('Budget Lines'!$B$6:$B$305,I$5,'Budget Lines'!$Q$6:$Q$305,"Name*")+COUNTIFS('Budget Lines'!$B$6:$B$305,I$5,'Budget Lines'!$Q$6:$Q$305,"Open*")=0,"Pass","Fix: "&amp;(COUNTIFS('Budget Lines'!$B$6:$B$305,I$5,'Budget Lines'!$Q$6:$Q$305,"Stop*")+COUNTIFS('Budget Lines'!$B$6:$B$305,I$5,'Budget Lines'!$Q$6:$Q$305,"Set*")+COUNTIFS('Budget Lines'!$B$6:$B$305,I$5,'Budget Lines'!$Q$6:$Q$305,"Pick*")+COUNTIFS('Budget Lines'!$B$6:$B$305,I$5,'Budget Lines'!$Q$6:$Q$305,"Name*")+COUNTIFS('Budget Lines'!$B$6:$B$305,I$5,'Budget Lines'!$Q$6:$Q$305,"Open*"))&amp;" line(s) to resolve"))</f>
        <v/>
      </c>
      <c r="J30" s="12">
        <f>IF(J$5="","",IF(COUNTIFS('Budget Lines'!$B$6:$B$305,J$5,'Budget Lines'!$Q$6:$Q$305,"Stop*")+COUNTIFS('Budget Lines'!$B$6:$B$305,J$5,'Budget Lines'!$Q$6:$Q$305,"Set*")+COUNTIFS('Budget Lines'!$B$6:$B$305,J$5,'Budget Lines'!$Q$6:$Q$305,"Pick*")+COUNTIFS('Budget Lines'!$B$6:$B$305,J$5,'Budget Lines'!$Q$6:$Q$305,"Name*")+COUNTIFS('Budget Lines'!$B$6:$B$305,J$5,'Budget Lines'!$Q$6:$Q$305,"Open*")=0,"Pass","Fix: "&amp;(COUNTIFS('Budget Lines'!$B$6:$B$305,J$5,'Budget Lines'!$Q$6:$Q$305,"Stop*")+COUNTIFS('Budget Lines'!$B$6:$B$305,J$5,'Budget Lines'!$Q$6:$Q$305,"Set*")+COUNTIFS('Budget Lines'!$B$6:$B$305,J$5,'Budget Lines'!$Q$6:$Q$305,"Pick*")+COUNTIFS('Budget Lines'!$B$6:$B$305,J$5,'Budget Lines'!$Q$6:$Q$305,"Name*")+COUNTIFS('Budget Lines'!$B$6:$B$305,J$5,'Budget Lines'!$Q$6:$Q$305,"Open*"))&amp;" line(s) to resolve"))</f>
        <v/>
      </c>
      <c r="K30" s="12">
        <f>IF(K$5="","",IF(COUNTIFS('Budget Lines'!$B$6:$B$305,K$5,'Budget Lines'!$Q$6:$Q$305,"Stop*")+COUNTIFS('Budget Lines'!$B$6:$B$305,K$5,'Budget Lines'!$Q$6:$Q$305,"Set*")+COUNTIFS('Budget Lines'!$B$6:$B$305,K$5,'Budget Lines'!$Q$6:$Q$305,"Pick*")+COUNTIFS('Budget Lines'!$B$6:$B$305,K$5,'Budget Lines'!$Q$6:$Q$305,"Name*")+COUNTIFS('Budget Lines'!$B$6:$B$305,K$5,'Budget Lines'!$Q$6:$Q$305,"Open*")=0,"Pass","Fix: "&amp;(COUNTIFS('Budget Lines'!$B$6:$B$305,K$5,'Budget Lines'!$Q$6:$Q$305,"Stop*")+COUNTIFS('Budget Lines'!$B$6:$B$305,K$5,'Budget Lines'!$Q$6:$Q$305,"Set*")+COUNTIFS('Budget Lines'!$B$6:$B$305,K$5,'Budget Lines'!$Q$6:$Q$305,"Pick*")+COUNTIFS('Budget Lines'!$B$6:$B$305,K$5,'Budget Lines'!$Q$6:$Q$305,"Name*")+COUNTIFS('Budget Lines'!$B$6:$B$305,K$5,'Budget Lines'!$Q$6:$Q$305,"Open*"))&amp;" line(s) to resolve"))</f>
        <v/>
      </c>
      <c r="L30" s="12">
        <f>IF(L$5="","",IF(COUNTIFS('Budget Lines'!$B$6:$B$305,L$5,'Budget Lines'!$Q$6:$Q$305,"Stop*")+COUNTIFS('Budget Lines'!$B$6:$B$305,L$5,'Budget Lines'!$Q$6:$Q$305,"Set*")+COUNTIFS('Budget Lines'!$B$6:$B$305,L$5,'Budget Lines'!$Q$6:$Q$305,"Pick*")+COUNTIFS('Budget Lines'!$B$6:$B$305,L$5,'Budget Lines'!$Q$6:$Q$305,"Name*")+COUNTIFS('Budget Lines'!$B$6:$B$305,L$5,'Budget Lines'!$Q$6:$Q$305,"Open*")=0,"Pass","Fix: "&amp;(COUNTIFS('Budget Lines'!$B$6:$B$305,L$5,'Budget Lines'!$Q$6:$Q$305,"Stop*")+COUNTIFS('Budget Lines'!$B$6:$B$305,L$5,'Budget Lines'!$Q$6:$Q$305,"Set*")+COUNTIFS('Budget Lines'!$B$6:$B$305,L$5,'Budget Lines'!$Q$6:$Q$305,"Pick*")+COUNTIFS('Budget Lines'!$B$6:$B$305,L$5,'Budget Lines'!$Q$6:$Q$305,"Name*")+COUNTIFS('Budget Lines'!$B$6:$B$305,L$5,'Budget Lines'!$Q$6:$Q$305,"Open*"))&amp;" line(s) to resolve"))</f>
        <v/>
      </c>
      <c r="M30" s="12" t="n"/>
    </row>
    <row r="31">
      <c r="A31" s="7" t="inlineStr">
        <is>
          <t>13. NexSys year 1 budget page created</t>
        </is>
      </c>
      <c r="B31" s="7" t="inlineStr">
        <is>
          <t>Rubric item: a NexSys year 1 school-level budget for each school. You confirm this on the Schools tab.</t>
        </is>
      </c>
      <c r="C31" s="12">
        <f>IF(C$5="","",IF(Schools!G6="Yes","Pass","Fix: create the NexSys page, then mark Yes"))</f>
        <v/>
      </c>
      <c r="D31" s="12">
        <f>IF(D$5="","",IF(Schools!G7="Yes","Pass","Fix: create the NexSys page, then mark Yes"))</f>
        <v/>
      </c>
      <c r="E31" s="12">
        <f>IF(E$5="","",IF(Schools!G8="Yes","Pass","Fix: create the NexSys page, then mark Yes"))</f>
        <v/>
      </c>
      <c r="F31" s="12">
        <f>IF(F$5="","",IF(Schools!G9="Yes","Pass","Fix: create the NexSys page, then mark Yes"))</f>
        <v/>
      </c>
      <c r="G31" s="12">
        <f>IF(G$5="","",IF(Schools!G10="Yes","Pass","Fix: create the NexSys page, then mark Yes"))</f>
        <v/>
      </c>
      <c r="H31" s="12">
        <f>IF(H$5="","",IF(Schools!G11="Yes","Pass","Fix: create the NexSys page, then mark Yes"))</f>
        <v/>
      </c>
      <c r="I31" s="12">
        <f>IF(I$5="","",IF(Schools!G12="Yes","Pass","Fix: create the NexSys page, then mark Yes"))</f>
        <v/>
      </c>
      <c r="J31" s="12">
        <f>IF(J$5="","",IF(Schools!G13="Yes","Pass","Fix: create the NexSys page, then mark Yes"))</f>
        <v/>
      </c>
      <c r="K31" s="12">
        <f>IF(K$5="","",IF(Schools!G14="Yes","Pass","Fix: create the NexSys page, then mark Yes"))</f>
        <v/>
      </c>
      <c r="L31" s="12">
        <f>IF(L$5="","",IF(Schools!G15="Yes","Pass","Fix: create the NexSys page, then mark Yes"))</f>
        <v/>
      </c>
      <c r="M31" s="12" t="n"/>
    </row>
    <row r="32">
      <c r="A32" s="7" t="inlineStr">
        <is>
          <t>Checks passed</t>
        </is>
      </c>
      <c r="B32" s="7" t="inlineStr">
        <is>
          <t>Counts the Pass cells above</t>
        </is>
      </c>
      <c r="C32" s="12">
        <f>IF(C$5="","",COUNTIF(C19:C31,"Pass")&amp;" of 13")</f>
        <v/>
      </c>
      <c r="D32" s="12">
        <f>IF(D$5="","",COUNTIF(D19:D31,"Pass")&amp;" of 13")</f>
        <v/>
      </c>
      <c r="E32" s="12">
        <f>IF(E$5="","",COUNTIF(E19:E31,"Pass")&amp;" of 13")</f>
        <v/>
      </c>
      <c r="F32" s="12">
        <f>IF(F$5="","",COUNTIF(F19:F31,"Pass")&amp;" of 13")</f>
        <v/>
      </c>
      <c r="G32" s="12">
        <f>IF(G$5="","",COUNTIF(G19:G31,"Pass")&amp;" of 13")</f>
        <v/>
      </c>
      <c r="H32" s="12">
        <f>IF(H$5="","",COUNTIF(H19:H31,"Pass")&amp;" of 13")</f>
        <v/>
      </c>
      <c r="I32" s="12">
        <f>IF(I$5="","",COUNTIF(I19:I31,"Pass")&amp;" of 13")</f>
        <v/>
      </c>
      <c r="J32" s="12">
        <f>IF(J$5="","",COUNTIF(J19:J31,"Pass")&amp;" of 13")</f>
        <v/>
      </c>
      <c r="K32" s="12">
        <f>IF(K$5="","",COUNTIF(K19:K31,"Pass")&amp;" of 13")</f>
        <v/>
      </c>
      <c r="L32" s="12">
        <f>IF(L$5="","",COUNTIF(L19:L31,"Pass")&amp;" of 13")</f>
        <v/>
      </c>
      <c r="M32" s="12" t="n"/>
    </row>
    <row r="33">
      <c r="A33" s="7" t="inlineStr">
        <is>
          <t>Ready to enter in NexSys?</t>
        </is>
      </c>
      <c r="B33" s="7" t="inlineStr">
        <is>
          <t>Ready when all 13 checks pass.</t>
        </is>
      </c>
      <c r="C33" s="12">
        <f>IF(C$5="","",IF(COUNTIF(C19:C31,"Pass")=13,"Ready","Not yet"))</f>
        <v/>
      </c>
      <c r="D33" s="12">
        <f>IF(D$5="","",IF(COUNTIF(D19:D31,"Pass")=13,"Ready","Not yet"))</f>
        <v/>
      </c>
      <c r="E33" s="12">
        <f>IF(E$5="","",IF(COUNTIF(E19:E31,"Pass")=13,"Ready","Not yet"))</f>
        <v/>
      </c>
      <c r="F33" s="12">
        <f>IF(F$5="","",IF(COUNTIF(F19:F31,"Pass")=13,"Ready","Not yet"))</f>
        <v/>
      </c>
      <c r="G33" s="12">
        <f>IF(G$5="","",IF(COUNTIF(G19:G31,"Pass")=13,"Ready","Not yet"))</f>
        <v/>
      </c>
      <c r="H33" s="12">
        <f>IF(H$5="","",IF(COUNTIF(H19:H31,"Pass")=13,"Ready","Not yet"))</f>
        <v/>
      </c>
      <c r="I33" s="12">
        <f>IF(I$5="","",IF(COUNTIF(I19:I31,"Pass")=13,"Ready","Not yet"))</f>
        <v/>
      </c>
      <c r="J33" s="12">
        <f>IF(J$5="","",IF(COUNTIF(J19:J31,"Pass")=13,"Ready","Not yet"))</f>
        <v/>
      </c>
      <c r="K33" s="12">
        <f>IF(K$5="","",IF(COUNTIF(K19:K31,"Pass")=13,"Ready","Not yet"))</f>
        <v/>
      </c>
      <c r="L33" s="12">
        <f>IF(L$5="","",IF(COUNTIF(L19:L31,"Pass")=13,"Ready","Not yet"))</f>
        <v/>
      </c>
      <c r="M33" s="12">
        <f>IF(M10=0,"",IF(AND(COUNTIF(C33:L33,"Not yet")=0,M24="Pass"),"Ready","Not yet"))</f>
        <v/>
      </c>
    </row>
    <row r="34">
      <c r="A34" s="5" t="inlineStr">
        <is>
          <t>Year 1 amount by domain (enter these amounts on the NexSys budget pages)</t>
        </is>
      </c>
    </row>
    <row r="35">
      <c r="A35" s="7" t="inlineStr">
        <is>
          <t>Removing barriers</t>
        </is>
      </c>
      <c r="B35" s="7" t="inlineStr">
        <is>
          <t>Sum of lines marked with this domain</t>
        </is>
      </c>
      <c r="C35" s="13">
        <f>IF(C$5="","",SUMIFS('Budget Lines'!$H$6:$H$305,'Budget Lines'!$B$6:$B$305,C$5,'Budget Lines'!$F$6:$F$305,Lists!$A$2))</f>
        <v/>
      </c>
      <c r="D35" s="13">
        <f>IF(D$5="","",SUMIFS('Budget Lines'!$H$6:$H$305,'Budget Lines'!$B$6:$B$305,D$5,'Budget Lines'!$F$6:$F$305,Lists!$A$2))</f>
        <v/>
      </c>
      <c r="E35" s="13">
        <f>IF(E$5="","",SUMIFS('Budget Lines'!$H$6:$H$305,'Budget Lines'!$B$6:$B$305,E$5,'Budget Lines'!$F$6:$F$305,Lists!$A$2))</f>
        <v/>
      </c>
      <c r="F35" s="13">
        <f>IF(F$5="","",SUMIFS('Budget Lines'!$H$6:$H$305,'Budget Lines'!$B$6:$B$305,F$5,'Budget Lines'!$F$6:$F$305,Lists!$A$2))</f>
        <v/>
      </c>
      <c r="G35" s="13">
        <f>IF(G$5="","",SUMIFS('Budget Lines'!$H$6:$H$305,'Budget Lines'!$B$6:$B$305,G$5,'Budget Lines'!$F$6:$F$305,Lists!$A$2))</f>
        <v/>
      </c>
      <c r="H35" s="13">
        <f>IF(H$5="","",SUMIFS('Budget Lines'!$H$6:$H$305,'Budget Lines'!$B$6:$B$305,H$5,'Budget Lines'!$F$6:$F$305,Lists!$A$2))</f>
        <v/>
      </c>
      <c r="I35" s="13">
        <f>IF(I$5="","",SUMIFS('Budget Lines'!$H$6:$H$305,'Budget Lines'!$B$6:$B$305,I$5,'Budget Lines'!$F$6:$F$305,Lists!$A$2))</f>
        <v/>
      </c>
      <c r="J35" s="13">
        <f>IF(J$5="","",SUMIFS('Budget Lines'!$H$6:$H$305,'Budget Lines'!$B$6:$B$305,J$5,'Budget Lines'!$F$6:$F$305,Lists!$A$2))</f>
        <v/>
      </c>
      <c r="K35" s="13">
        <f>IF(K$5="","",SUMIFS('Budget Lines'!$H$6:$H$305,'Budget Lines'!$B$6:$B$305,K$5,'Budget Lines'!$F$6:$F$305,Lists!$A$2))</f>
        <v/>
      </c>
      <c r="L35" s="13">
        <f>IF(L$5="","",SUMIFS('Budget Lines'!$H$6:$H$305,'Budget Lines'!$B$6:$B$305,L$5,'Budget Lines'!$F$6:$F$305,Lists!$A$2))</f>
        <v/>
      </c>
      <c r="M35" s="13">
        <f>SUM(C35:L35)</f>
        <v/>
      </c>
    </row>
    <row r="36">
      <c r="A36" s="7" t="inlineStr">
        <is>
          <t>MTSS</t>
        </is>
      </c>
      <c r="B36" s="7" t="inlineStr">
        <is>
          <t>Sum of lines marked with this domain</t>
        </is>
      </c>
      <c r="C36" s="13">
        <f>IF(C$5="","",SUMIFS('Budget Lines'!$H$6:$H$305,'Budget Lines'!$B$6:$B$305,C$5,'Budget Lines'!$F$6:$F$305,Lists!$A$3))</f>
        <v/>
      </c>
      <c r="D36" s="13">
        <f>IF(D$5="","",SUMIFS('Budget Lines'!$H$6:$H$305,'Budget Lines'!$B$6:$B$305,D$5,'Budget Lines'!$F$6:$F$305,Lists!$A$3))</f>
        <v/>
      </c>
      <c r="E36" s="13">
        <f>IF(E$5="","",SUMIFS('Budget Lines'!$H$6:$H$305,'Budget Lines'!$B$6:$B$305,E$5,'Budget Lines'!$F$6:$F$305,Lists!$A$3))</f>
        <v/>
      </c>
      <c r="F36" s="13">
        <f>IF(F$5="","",SUMIFS('Budget Lines'!$H$6:$H$305,'Budget Lines'!$B$6:$B$305,F$5,'Budget Lines'!$F$6:$F$305,Lists!$A$3))</f>
        <v/>
      </c>
      <c r="G36" s="13">
        <f>IF(G$5="","",SUMIFS('Budget Lines'!$H$6:$H$305,'Budget Lines'!$B$6:$B$305,G$5,'Budget Lines'!$F$6:$F$305,Lists!$A$3))</f>
        <v/>
      </c>
      <c r="H36" s="13">
        <f>IF(H$5="","",SUMIFS('Budget Lines'!$H$6:$H$305,'Budget Lines'!$B$6:$B$305,H$5,'Budget Lines'!$F$6:$F$305,Lists!$A$3))</f>
        <v/>
      </c>
      <c r="I36" s="13">
        <f>IF(I$5="","",SUMIFS('Budget Lines'!$H$6:$H$305,'Budget Lines'!$B$6:$B$305,I$5,'Budget Lines'!$F$6:$F$305,Lists!$A$3))</f>
        <v/>
      </c>
      <c r="J36" s="13">
        <f>IF(J$5="","",SUMIFS('Budget Lines'!$H$6:$H$305,'Budget Lines'!$B$6:$B$305,J$5,'Budget Lines'!$F$6:$F$305,Lists!$A$3))</f>
        <v/>
      </c>
      <c r="K36" s="13">
        <f>IF(K$5="","",SUMIFS('Budget Lines'!$H$6:$H$305,'Budget Lines'!$B$6:$B$305,K$5,'Budget Lines'!$F$6:$F$305,Lists!$A$3))</f>
        <v/>
      </c>
      <c r="L36" s="13">
        <f>IF(L$5="","",SUMIFS('Budget Lines'!$H$6:$H$305,'Budget Lines'!$B$6:$B$305,L$5,'Budget Lines'!$F$6:$F$305,Lists!$A$3))</f>
        <v/>
      </c>
      <c r="M36" s="13">
        <f>SUM(C36:L36)</f>
        <v/>
      </c>
    </row>
    <row r="37">
      <c r="A37" s="7" t="inlineStr">
        <is>
          <t>Leadership coaching and professional learning</t>
        </is>
      </c>
      <c r="B37" s="7" t="inlineStr">
        <is>
          <t>Sum of lines marked with this domain</t>
        </is>
      </c>
      <c r="C37" s="13">
        <f>IF(C$5="","",SUMIFS('Budget Lines'!$H$6:$H$305,'Budget Lines'!$B$6:$B$305,C$5,'Budget Lines'!$F$6:$F$305,Lists!$A$4))</f>
        <v/>
      </c>
      <c r="D37" s="13">
        <f>IF(D$5="","",SUMIFS('Budget Lines'!$H$6:$H$305,'Budget Lines'!$B$6:$B$305,D$5,'Budget Lines'!$F$6:$F$305,Lists!$A$4))</f>
        <v/>
      </c>
      <c r="E37" s="13">
        <f>IF(E$5="","",SUMIFS('Budget Lines'!$H$6:$H$305,'Budget Lines'!$B$6:$B$305,E$5,'Budget Lines'!$F$6:$F$305,Lists!$A$4))</f>
        <v/>
      </c>
      <c r="F37" s="13">
        <f>IF(F$5="","",SUMIFS('Budget Lines'!$H$6:$H$305,'Budget Lines'!$B$6:$B$305,F$5,'Budget Lines'!$F$6:$F$305,Lists!$A$4))</f>
        <v/>
      </c>
      <c r="G37" s="13">
        <f>IF(G$5="","",SUMIFS('Budget Lines'!$H$6:$H$305,'Budget Lines'!$B$6:$B$305,G$5,'Budget Lines'!$F$6:$F$305,Lists!$A$4))</f>
        <v/>
      </c>
      <c r="H37" s="13">
        <f>IF(H$5="","",SUMIFS('Budget Lines'!$H$6:$H$305,'Budget Lines'!$B$6:$B$305,H$5,'Budget Lines'!$F$6:$F$305,Lists!$A$4))</f>
        <v/>
      </c>
      <c r="I37" s="13">
        <f>IF(I$5="","",SUMIFS('Budget Lines'!$H$6:$H$305,'Budget Lines'!$B$6:$B$305,I$5,'Budget Lines'!$F$6:$F$305,Lists!$A$4))</f>
        <v/>
      </c>
      <c r="J37" s="13">
        <f>IF(J$5="","",SUMIFS('Budget Lines'!$H$6:$H$305,'Budget Lines'!$B$6:$B$305,J$5,'Budget Lines'!$F$6:$F$305,Lists!$A$4))</f>
        <v/>
      </c>
      <c r="K37" s="13">
        <f>IF(K$5="","",SUMIFS('Budget Lines'!$H$6:$H$305,'Budget Lines'!$B$6:$B$305,K$5,'Budget Lines'!$F$6:$F$305,Lists!$A$4))</f>
        <v/>
      </c>
      <c r="L37" s="13">
        <f>IF(L$5="","",SUMIFS('Budget Lines'!$H$6:$H$305,'Budget Lines'!$B$6:$B$305,L$5,'Budget Lines'!$F$6:$F$305,Lists!$A$4))</f>
        <v/>
      </c>
      <c r="M37" s="13">
        <f>SUM(C37:L37)</f>
        <v/>
      </c>
    </row>
    <row r="38">
      <c r="A38" s="5" t="inlineStr">
        <is>
          <t>Estimated Budget section points (your own estimate, not a reviewer score)</t>
        </is>
      </c>
    </row>
    <row r="39">
      <c r="A39" s="7" t="inlineStr">
        <is>
          <t>Budget page for each school (0 or 3)</t>
        </is>
      </c>
      <c r="B39" s="7" t="inlineStr">
        <is>
          <t>Rubric: NexSys year 1 budget page</t>
        </is>
      </c>
      <c r="C39" s="12">
        <f>IF(C$5="","",IF(C31="Pass",3,0))</f>
        <v/>
      </c>
      <c r="D39" s="12">
        <f>IF(D$5="","",IF(D31="Pass",3,0))</f>
        <v/>
      </c>
      <c r="E39" s="12">
        <f>IF(E$5="","",IF(E31="Pass",3,0))</f>
        <v/>
      </c>
      <c r="F39" s="12">
        <f>IF(F$5="","",IF(F31="Pass",3,0))</f>
        <v/>
      </c>
      <c r="G39" s="12">
        <f>IF(G$5="","",IF(G31="Pass",3,0))</f>
        <v/>
      </c>
      <c r="H39" s="12">
        <f>IF(H$5="","",IF(H31="Pass",3,0))</f>
        <v/>
      </c>
      <c r="I39" s="12">
        <f>IF(I$5="","",IF(I31="Pass",3,0))</f>
        <v/>
      </c>
      <c r="J39" s="12">
        <f>IF(J$5="","",IF(J31="Pass",3,0))</f>
        <v/>
      </c>
      <c r="K39" s="12">
        <f>IF(K$5="","",IF(K31="Pass",3,0))</f>
        <v/>
      </c>
      <c r="L39" s="12">
        <f>IF(L$5="","",IF(L31="Pass",3,0))</f>
        <v/>
      </c>
      <c r="M39" s="12" t="n"/>
    </row>
    <row r="40">
      <c r="A40" s="7" t="inlineStr">
        <is>
          <t>Alignment with selected domains (0 to 3)</t>
        </is>
      </c>
      <c r="B40" s="7" t="inlineStr">
        <is>
          <t>A reviewer scores this item. The estimate gives 3 only when checks 7, 8, and 11 pass.</t>
        </is>
      </c>
      <c r="C40" s="12">
        <f>IF(C$5="","",IF(C16=0,0,IF(AND(C25="Pass",C26="Pass",C29="Pass"),3,IF(C17&gt;0,1,2))))</f>
        <v/>
      </c>
      <c r="D40" s="12">
        <f>IF(D$5="","",IF(D16=0,0,IF(AND(D25="Pass",D26="Pass",D29="Pass"),3,IF(D17&gt;0,1,2))))</f>
        <v/>
      </c>
      <c r="E40" s="12">
        <f>IF(E$5="","",IF(E16=0,0,IF(AND(E25="Pass",E26="Pass",E29="Pass"),3,IF(E17&gt;0,1,2))))</f>
        <v/>
      </c>
      <c r="F40" s="12">
        <f>IF(F$5="","",IF(F16=0,0,IF(AND(F25="Pass",F26="Pass",F29="Pass"),3,IF(F17&gt;0,1,2))))</f>
        <v/>
      </c>
      <c r="G40" s="12">
        <f>IF(G$5="","",IF(G16=0,0,IF(AND(G25="Pass",G26="Pass",G29="Pass"),3,IF(G17&gt;0,1,2))))</f>
        <v/>
      </c>
      <c r="H40" s="12">
        <f>IF(H$5="","",IF(H16=0,0,IF(AND(H25="Pass",H26="Pass",H29="Pass"),3,IF(H17&gt;0,1,2))))</f>
        <v/>
      </c>
      <c r="I40" s="12">
        <f>IF(I$5="","",IF(I16=0,0,IF(AND(I25="Pass",I26="Pass",I29="Pass"),3,IF(I17&gt;0,1,2))))</f>
        <v/>
      </c>
      <c r="J40" s="12">
        <f>IF(J$5="","",IF(J16=0,0,IF(AND(J25="Pass",J26="Pass",J29="Pass"),3,IF(J17&gt;0,1,2))))</f>
        <v/>
      </c>
      <c r="K40" s="12">
        <f>IF(K$5="","",IF(K16=0,0,IF(AND(K25="Pass",K26="Pass",K29="Pass"),3,IF(K17&gt;0,1,2))))</f>
        <v/>
      </c>
      <c r="L40" s="12">
        <f>IF(L$5="","",IF(L16=0,0,IF(AND(L25="Pass",L26="Pass",L29="Pass"),3,IF(L17&gt;0,1,2))))</f>
        <v/>
      </c>
      <c r="M40" s="12" t="n"/>
    </row>
    <row r="41">
      <c r="A41" s="7" t="inlineStr">
        <is>
          <t>Budget activity for each EBI (0 or 3)</t>
        </is>
      </c>
      <c r="B41" s="7" t="inlineStr">
        <is>
          <t>Rubric: at least one budgeted activity for each EBI</t>
        </is>
      </c>
      <c r="C41" s="12">
        <f>IF(C$5="","",IF(C28="Pass",3,0))</f>
        <v/>
      </c>
      <c r="D41" s="12">
        <f>IF(D$5="","",IF(D28="Pass",3,0))</f>
        <v/>
      </c>
      <c r="E41" s="12">
        <f>IF(E$5="","",IF(E28="Pass",3,0))</f>
        <v/>
      </c>
      <c r="F41" s="12">
        <f>IF(F$5="","",IF(F28="Pass",3,0))</f>
        <v/>
      </c>
      <c r="G41" s="12">
        <f>IF(G$5="","",IF(G28="Pass",3,0))</f>
        <v/>
      </c>
      <c r="H41" s="12">
        <f>IF(H$5="","",IF(H28="Pass",3,0))</f>
        <v/>
      </c>
      <c r="I41" s="12">
        <f>IF(I$5="","",IF(I28="Pass",3,0))</f>
        <v/>
      </c>
      <c r="J41" s="12">
        <f>IF(J$5="","",IF(J28="Pass",3,0))</f>
        <v/>
      </c>
      <c r="K41" s="12">
        <f>IF(K$5="","",IF(K28="Pass",3,0))</f>
        <v/>
      </c>
      <c r="L41" s="12">
        <f>IF(L$5="","",IF(L28="Pass",3,0))</f>
        <v/>
      </c>
      <c r="M41" s="12" t="n"/>
    </row>
    <row r="42">
      <c r="A42" s="7" t="inlineStr">
        <is>
          <t>Year 1 budget size (0 or 3)</t>
        </is>
      </c>
      <c r="B42" s="7" t="inlineStr">
        <is>
          <t>Rubric: each Year 1 school budget in range</t>
        </is>
      </c>
      <c r="C42" s="12">
        <f>IF(C$5="","",IF(C19="Pass",3,0))</f>
        <v/>
      </c>
      <c r="D42" s="12">
        <f>IF(D$5="","",IF(D19="Pass",3,0))</f>
        <v/>
      </c>
      <c r="E42" s="12">
        <f>IF(E$5="","",IF(E19="Pass",3,0))</f>
        <v/>
      </c>
      <c r="F42" s="12">
        <f>IF(F$5="","",IF(F19="Pass",3,0))</f>
        <v/>
      </c>
      <c r="G42" s="12">
        <f>IF(G$5="","",IF(G19="Pass",3,0))</f>
        <v/>
      </c>
      <c r="H42" s="12">
        <f>IF(H$5="","",IF(H19="Pass",3,0))</f>
        <v/>
      </c>
      <c r="I42" s="12">
        <f>IF(I$5="","",IF(I19="Pass",3,0))</f>
        <v/>
      </c>
      <c r="J42" s="12">
        <f>IF(J$5="","",IF(J19="Pass",3,0))</f>
        <v/>
      </c>
      <c r="K42" s="12">
        <f>IF(K$5="","",IF(K19="Pass",3,0))</f>
        <v/>
      </c>
      <c r="L42" s="12">
        <f>IF(L$5="","",IF(L19="Pass",3,0))</f>
        <v/>
      </c>
      <c r="M42" s="12" t="n"/>
    </row>
    <row r="43">
      <c r="A43" s="7" t="inlineStr">
        <is>
          <t>District-level costs below 5% (0 or 3)</t>
        </is>
      </c>
      <c r="B43" s="7" t="inlineStr">
        <is>
          <t>Rubric: district-level cost limit (register rows D-02 and D-03)</t>
        </is>
      </c>
      <c r="C43" s="12">
        <f>IF(C$5="","",IF(C24="Pass",3,0))</f>
        <v/>
      </c>
      <c r="D43" s="12">
        <f>IF(D$5="","",IF(D24="Pass",3,0))</f>
        <v/>
      </c>
      <c r="E43" s="12">
        <f>IF(E$5="","",IF(E24="Pass",3,0))</f>
        <v/>
      </c>
      <c r="F43" s="12">
        <f>IF(F$5="","",IF(F24="Pass",3,0))</f>
        <v/>
      </c>
      <c r="G43" s="12">
        <f>IF(G$5="","",IF(G24="Pass",3,0))</f>
        <v/>
      </c>
      <c r="H43" s="12">
        <f>IF(H$5="","",IF(H24="Pass",3,0))</f>
        <v/>
      </c>
      <c r="I43" s="12">
        <f>IF(I$5="","",IF(I24="Pass",3,0))</f>
        <v/>
      </c>
      <c r="J43" s="12">
        <f>IF(J$5="","",IF(J24="Pass",3,0))</f>
        <v/>
      </c>
      <c r="K43" s="12">
        <f>IF(K$5="","",IF(K24="Pass",3,0))</f>
        <v/>
      </c>
      <c r="L43" s="12">
        <f>IF(L$5="","",IF(L24="Pass",3,0))</f>
        <v/>
      </c>
      <c r="M43" s="12" t="n"/>
    </row>
    <row r="44">
      <c r="A44" s="7" t="inlineStr">
        <is>
          <t>Estimated Budget section total (15 possible)</t>
        </is>
      </c>
      <c r="B44" s="7" t="inlineStr">
        <is>
          <t>Sum of the five items</t>
        </is>
      </c>
      <c r="C44" s="12">
        <f>IF(C$5="","",SUM(C39:C43))</f>
        <v/>
      </c>
      <c r="D44" s="12">
        <f>IF(D$5="","",SUM(D39:D43))</f>
        <v/>
      </c>
      <c r="E44" s="12">
        <f>IF(E$5="","",SUM(E39:E43))</f>
        <v/>
      </c>
      <c r="F44" s="12">
        <f>IF(F$5="","",SUM(F39:F43))</f>
        <v/>
      </c>
      <c r="G44" s="12">
        <f>IF(G$5="","",SUM(G39:G43))</f>
        <v/>
      </c>
      <c r="H44" s="12">
        <f>IF(H$5="","",SUM(H39:H43))</f>
        <v/>
      </c>
      <c r="I44" s="12">
        <f>IF(I$5="","",SUM(I39:I43))</f>
        <v/>
      </c>
      <c r="J44" s="12">
        <f>IF(J$5="","",SUM(J39:J43))</f>
        <v/>
      </c>
      <c r="K44" s="12">
        <f>IF(K$5="","",SUM(K39:K43))</f>
        <v/>
      </c>
      <c r="L44" s="12">
        <f>IF(L$5="","",SUM(L39:L43))</f>
        <v/>
      </c>
      <c r="M44" s="12" t="n"/>
    </row>
    <row r="45">
      <c r="A45" s="7" t="inlineStr">
        <is>
          <t>Floor of 14</t>
        </is>
      </c>
      <c r="B45" s="7" t="inlineStr">
        <is>
          <t>Section minimum from the template</t>
        </is>
      </c>
      <c r="C45" s="12">
        <f>IF(C$5="","",IF(C44&gt;=14,"At or above 14","Below 14"))</f>
        <v/>
      </c>
      <c r="D45" s="12">
        <f>IF(D$5="","",IF(D44&gt;=14,"At or above 14","Below 14"))</f>
        <v/>
      </c>
      <c r="E45" s="12">
        <f>IF(E$5="","",IF(E44&gt;=14,"At or above 14","Below 14"))</f>
        <v/>
      </c>
      <c r="F45" s="12">
        <f>IF(F$5="","",IF(F44&gt;=14,"At or above 14","Below 14"))</f>
        <v/>
      </c>
      <c r="G45" s="12">
        <f>IF(G$5="","",IF(G44&gt;=14,"At or above 14","Below 14"))</f>
        <v/>
      </c>
      <c r="H45" s="12">
        <f>IF(H$5="","",IF(H44&gt;=14,"At or above 14","Below 14"))</f>
        <v/>
      </c>
      <c r="I45" s="12">
        <f>IF(I$5="","",IF(I44&gt;=14,"At or above 14","Below 14"))</f>
        <v/>
      </c>
      <c r="J45" s="12">
        <f>IF(J$5="","",IF(J44&gt;=14,"At or above 14","Below 14"))</f>
        <v/>
      </c>
      <c r="K45" s="12">
        <f>IF(K$5="","",IF(K44&gt;=14,"At or above 14","Below 14"))</f>
        <v/>
      </c>
      <c r="L45" s="12">
        <f>IF(L$5="","",IF(L44&gt;=14,"At or above 14","Below 14"))</f>
        <v/>
      </c>
      <c r="M45" s="12" t="n"/>
    </row>
  </sheetData>
  <conditionalFormatting sqref="C19:M31">
    <cfRule type="expression" priority="1" dxfId="0">
      <formula>OR(LEFT(C19,4)="Pass",LEFT(C19,2)="OK",LEFT(C19,5)="Ready",LEFT(C19,5)="At or")</formula>
    </cfRule>
    <cfRule type="expression" priority="2" dxfId="1">
      <formula>OR(LEFT(C19,4)="Open",LEFT(C19,4)="Name",LEFT(C19,4)="Pick")</formula>
    </cfRule>
    <cfRule type="expression" priority="3" dxfId="2">
      <formula>OR(LEFT(C19,3)="Fix",LEFT(C19,4)="Stop",LEFT(C19,8)="Complete",LEFT(C19,6)="Domain",LEFT(C19,3)="EBI",LEFT(C19,3)="Set",LEFT(C19,7)="Not yet",LEFT(C19,5)="Below")</formula>
    </cfRule>
  </conditionalFormatting>
  <conditionalFormatting sqref="C33:M33">
    <cfRule type="expression" priority="4" dxfId="0">
      <formula>OR(LEFT(C33,4)="Pass",LEFT(C33,2)="OK",LEFT(C33,5)="Ready",LEFT(C33,5)="At or")</formula>
    </cfRule>
    <cfRule type="expression" priority="5" dxfId="1">
      <formula>OR(LEFT(C33,4)="Open",LEFT(C33,4)="Name",LEFT(C33,4)="Pick")</formula>
    </cfRule>
    <cfRule type="expression" priority="6" dxfId="2">
      <formula>OR(LEFT(C33,3)="Fix",LEFT(C33,4)="Stop",LEFT(C33,8)="Complete",LEFT(C33,6)="Domain",LEFT(C33,3)="EBI",LEFT(C33,3)="Set",LEFT(C33,7)="Not yet",LEFT(C33,5)="Below")</formula>
    </cfRule>
  </conditionalFormatting>
  <conditionalFormatting sqref="C45:L45">
    <cfRule type="expression" priority="7" dxfId="0">
      <formula>OR(LEFT(C45,4)="Pass",LEFT(C45,2)="OK",LEFT(C45,5)="Ready",LEFT(C45,5)="At or")</formula>
    </cfRule>
    <cfRule type="expression" priority="8" dxfId="1">
      <formula>OR(LEFT(C45,4)="Open",LEFT(C45,4)="Name",LEFT(C45,4)="Pick")</formula>
    </cfRule>
    <cfRule type="expression" priority="9" dxfId="2">
      <formula>OR(LEFT(C45,3)="Fix",LEFT(C45,4)="Stop",LEFT(C45,8)="Complete",LEFT(C45,6)="Domain",LEFT(C45,3)="EBI",LEFT(C45,3)="Set",LEFT(C45,7)="Not yet",LEFT(C45,5)="Below")</formula>
    </cfRule>
  </conditionalFormatting>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H26"/>
  <sheetViews>
    <sheetView showGridLines="0" workbookViewId="0">
      <selection activeCell="A1" sqref="A1"/>
    </sheetView>
  </sheetViews>
  <sheetFormatPr baseColWidth="8" defaultRowHeight="15"/>
  <cols>
    <col width="26" customWidth="1" min="1" max="1"/>
    <col width="46" customWidth="1" min="2" max="2"/>
    <col width="40" customWidth="1" min="3" max="3"/>
    <col width="34" customWidth="1" min="4" max="4"/>
    <col width="32" customWidth="1" min="5" max="5"/>
    <col width="11" customWidth="1" min="6" max="6"/>
    <col width="13" customWidth="1" min="7" max="7"/>
    <col width="13" customWidth="1" min="8" max="8"/>
  </cols>
  <sheetData>
    <row r="1">
      <c r="A1" s="1" t="inlineStr">
        <is>
          <t>Supplement-Not-Supplant Check</t>
        </is>
      </c>
    </row>
    <row r="2">
      <c r="A2" s="2" t="inlineStr">
        <is>
          <t>Application section: Year 1 Budget Proposal (supplement, not supplant rule). MDE reviews allowability after award; this tab helps you document each line before you submit.</t>
        </is>
      </c>
    </row>
    <row r="3" ht="47" customHeight="1">
      <c r="A3" s="4" t="inlineStr">
        <is>
          <t>The rule: IPG funds add to existing funding. The district must keep providing all funds the school would have received without IPG. This applies to all funding related to the grant, federal as well as state and local (IPG Application Announcement and Template, Year 1 Budget Proposal; register row D-07).</t>
        </is>
      </c>
    </row>
    <row r="4" ht="32" customHeight="1">
      <c r="A4" s="4" t="inlineStr">
        <is>
          <t>Answer one question for every line: what did the school receive for this before IPG, and what source keeps paying for it? Write the answer in column K of the Budget Lines tab.</t>
        </is>
      </c>
    </row>
    <row r="5" ht="32" customHeight="1">
      <c r="A5" s="15" t="inlineStr">
        <is>
          <t>Citations were checked against the current text on October 18, 2026. Items still marked [VERIFY] were not opened. This tab describes the general rule and is not legal advice.</t>
        </is>
      </c>
    </row>
    <row r="7" ht="45" customHeight="1">
      <c r="A7" s="6" t="inlineStr">
        <is>
          <t>Risk (same wording as the Budget Lines drop-down)</t>
        </is>
      </c>
      <c r="B7" s="6" t="inlineStr">
        <is>
          <t>The rule this worksheet uses</t>
        </is>
      </c>
      <c r="C7" s="6" t="inlineStr">
        <is>
          <t>Questions to answer before you budget this cost</t>
        </is>
      </c>
      <c r="D7" s="6" t="inlineStr">
        <is>
          <t>What to document</t>
        </is>
      </c>
      <c r="E7" s="6" t="inlineStr">
        <is>
          <t>Citations</t>
        </is>
      </c>
      <c r="F7" s="6" t="inlineStr">
        <is>
          <t>Lines you flagged</t>
        </is>
      </c>
      <c r="G7" s="6" t="inlineStr">
        <is>
          <t>Year 1 amount flagged</t>
        </is>
      </c>
      <c r="H7" s="6" t="inlineStr">
        <is>
          <t>Flagged lines not yet Cleared</t>
        </is>
      </c>
    </row>
    <row r="8" ht="120" customHeight="1">
      <c r="A8" s="7" t="inlineStr">
        <is>
          <t>Dual enrollment tuition or fees</t>
        </is>
      </c>
      <c r="B8" s="7" t="inlineStr">
        <is>
          <t>The district's required share is the lesser of the eligible charges or the prorated foundation allowance. IPG never pays that share. IPG may pay costs above it or costs the district is not required to pay, such as transportation, advising, or readiness supports (register row D-11).</t>
        </is>
      </c>
      <c r="C8" s="7" t="inlineStr">
        <is>
          <t>Is any part of this the district's required share? Is the IPG line for advising, transportation, readiness supports, or materials that no other source pays?</t>
        </is>
      </c>
      <c r="D8" s="7" t="inlineStr">
        <is>
          <t>The required share the district pays without IPG funds. Put advising, transportation, and readiness supports on their own lines, apart from tuition.</t>
        </is>
      </c>
      <c r="E8" s="7" t="inlineStr">
        <is>
          <t>MCL 388.514(5); MCL 388.1904(5); 2 CFR 200.403.</t>
        </is>
      </c>
      <c r="F8" s="12">
        <f>COUNTIFS('Budget Lines'!$J$6:$J$305,A8)</f>
        <v/>
      </c>
      <c r="G8" s="13">
        <f>SUMIFS('Budget Lines'!$H$6:$H$305,'Budget Lines'!$J$6:$J$305,A8)</f>
        <v/>
      </c>
      <c r="H8" s="12">
        <f>COUNTIFS('Budget Lines'!$J$6:$J$305,A8,'Budget Lines'!$L$6:$L$305,"&lt;&gt;Cleared")</f>
        <v/>
      </c>
    </row>
    <row r="9" ht="120" customHeight="1">
      <c r="A9" s="7" t="inlineStr">
        <is>
          <t>CTE program costs (Section 61a(1) or Perkins)</t>
        </is>
      </c>
      <c r="B9" s="7" t="inlineStr">
        <is>
          <t>IPG does not pay for any CTE cost that Section 61a, Perkins, or your own CTE budget already covers. It pays only for new or added CTE components you document (register row D-12).</t>
        </is>
      </c>
      <c r="C9" s="7" t="inlineStr">
        <is>
          <t>Does Section 61a(1), Perkins, or your CTE budget already pay for this cost? Is the IPG line a new or added component, such as transportation, advising for grades 7-10, or exam fees not otherwise covered?</t>
        </is>
      </c>
      <c r="D9" s="7" t="inlineStr">
        <is>
          <t>The CTE funding source and the program costs it covers. Show what the IPG line adds.</t>
        </is>
      </c>
      <c r="E9" s="7" t="inlineStr">
        <is>
          <t>MCL 388.1661a(1); Carl D. Perkins Career and Technical Education Act, supplement-not-supplant provision [VERIFY section]; 2 CFR 200.403.</t>
        </is>
      </c>
      <c r="F9" s="12">
        <f>COUNTIFS('Budget Lines'!$J$6:$J$305,A9)</f>
        <v/>
      </c>
      <c r="G9" s="13">
        <f>SUMIFS('Budget Lines'!$H$6:$H$305,'Budget Lines'!$J$6:$J$305,A9)</f>
        <v/>
      </c>
      <c r="H9" s="12">
        <f>COUNTIFS('Budget Lines'!$J$6:$J$305,A9,'Budget Lines'!$L$6:$L$305,"&lt;&gt;Cleared")</f>
        <v/>
      </c>
    </row>
    <row r="10" ht="120" customHeight="1">
      <c r="A10" s="7" t="inlineStr">
        <is>
          <t>School-based health center or mental health services</t>
        </is>
      </c>
      <c r="B10" s="7" t="inlineStr">
        <is>
          <t>IPG pays only for health center or mental health days, hours, staff, or services added above what MDHHS, Section 31n, other state funds, Medicaid, or local funds already pay. For 2026-27, child and adolescent health center (CAHC) funding sits in amended Section 31a (register row D-13).</t>
        </is>
      </c>
      <c r="C10" s="7" t="inlineStr">
        <is>
          <t>Who pays for the current days, hours, staff, and services? Are you adding days, hours, staff, or services beyond that level?</t>
        </is>
      </c>
      <c r="D10" s="7" t="inlineStr">
        <is>
          <t>The current contracted days, hours, staff, and services and who funds them. List the added part on its own lines.</t>
        </is>
      </c>
      <c r="E10" s="7" t="inlineStr">
        <is>
          <t>MCL 388.1631n(10); Section 31a as amended for 2026-27 (CAHCs); 2 CFR 200.403.</t>
        </is>
      </c>
      <c r="F10" s="12">
        <f>COUNTIFS('Budget Lines'!$J$6:$J$305,A10)</f>
        <v/>
      </c>
      <c r="G10" s="13">
        <f>SUMIFS('Budget Lines'!$H$6:$H$305,'Budget Lines'!$J$6:$J$305,A10)</f>
        <v/>
      </c>
      <c r="H10" s="12">
        <f>COUNTIFS('Budget Lines'!$J$6:$J$305,A10,'Budget Lines'!$L$6:$L$305,"&lt;&gt;Cleared")</f>
        <v/>
      </c>
    </row>
    <row r="11" ht="120" customHeight="1">
      <c r="A11" s="7" t="inlineStr">
        <is>
          <t>Existing alternative program staff or services</t>
        </is>
      </c>
      <c r="B11" s="7" t="inlineStr">
        <is>
          <t>Michigan alternative education programs operate as a subdivision of the regular K-12 program and are funded under the foundation rate. Fund only components that are new or added above what the program already provides. Positions and services paid from foundation, Title I, IDEA, Section 31n, Section 22b, or any other source are not fundable with IPG (register row F-02).</t>
        </is>
      </c>
      <c r="C11" s="7" t="inlineStr">
        <is>
          <t>Is each position or service new, expanded beyond current levels, or existing? What funding keeps paying for the existing level?</t>
        </is>
      </c>
      <c r="D11" s="7" t="inlineStr">
        <is>
          <t>The pre-grant level of service (staff, hours, caseloads, seats) and the funds that keep paying for it. Mark each IPG line New or Expanded beyond current level. Do not budget Existing level lines.</t>
        </is>
      </c>
      <c r="E11" s="7" t="inlineStr">
        <is>
          <t>20 U.S.C. 6321(b); 20 U.S.C. 6303(e)(2); IPG Application Announcement, Year 1 Budget Proposal (p.10); MDE Alternative Education page (michigan.gov/mde/services/flexible-learning/alted).</t>
        </is>
      </c>
      <c r="F11" s="12">
        <f>COUNTIFS('Budget Lines'!$J$6:$J$305,A11)</f>
        <v/>
      </c>
      <c r="G11" s="13">
        <f>SUMIFS('Budget Lines'!$H$6:$H$305,'Budget Lines'!$J$6:$J$305,A11)</f>
        <v/>
      </c>
      <c r="H11" s="12">
        <f>COUNTIFS('Budget Lines'!$J$6:$J$305,A11,'Budget Lines'!$L$6:$L$305,"&lt;&gt;Cleared")</f>
        <v/>
      </c>
    </row>
    <row r="12" ht="120" customHeight="1">
      <c r="A12" s="7" t="inlineStr">
        <is>
          <t>Student wages for paid work experience</t>
        </is>
      </c>
      <c r="B12" s="7" t="inlineStr">
        <is>
          <t>Plan wages from a source other than IPG, such as WIOA youth or city funds. If you budget them from IPG, keep them on their own line with their purpose so MDE's budget review can decide on that line alone (register row D-10).</t>
        </is>
      </c>
      <c r="C12" s="7" t="inlineStr">
        <is>
          <t>Which source pays the wages? If IPG pays any part, is it on its own line with its purpose?</t>
        </is>
      </c>
      <c r="D12" s="7" t="inlineStr">
        <is>
          <t>The wage source. The purpose of any IPG wage line.</t>
        </is>
      </c>
      <c r="E12" s="7" t="inlineStr">
        <is>
          <t>2 CFR 200.403 and 200.404; Workforce Innovation and Opportunity Act youth program [VERIFY].</t>
        </is>
      </c>
      <c r="F12" s="12">
        <f>COUNTIFS('Budget Lines'!$J$6:$J$305,A12)</f>
        <v/>
      </c>
      <c r="G12" s="13">
        <f>SUMIFS('Budget Lines'!$H$6:$H$305,'Budget Lines'!$J$6:$J$305,A12)</f>
        <v/>
      </c>
      <c r="H12" s="12">
        <f>COUNTIFS('Budget Lines'!$J$6:$J$305,A12,'Budget Lines'!$L$6:$L$305,"&lt;&gt;Cleared")</f>
        <v/>
      </c>
    </row>
    <row r="13" ht="120" customHeight="1">
      <c r="A13" s="7" t="inlineStr">
        <is>
          <t>Breakfast after the bell start-up</t>
        </is>
      </c>
      <c r="B13" s="7" t="inlineStr">
        <is>
          <t>Budget only start-up equipment, supplies, and added staff time that the food service program does not already pay for. Do not budget the food (register row D-08).</t>
        </is>
      </c>
      <c r="C13" s="7" t="inlineStr">
        <is>
          <t>Does the food service program already pay for this equipment or staff time? Is the line start-up equipment, supplies, or added staff time only?</t>
        </is>
      </c>
      <c r="D13" s="7" t="inlineStr">
        <is>
          <t>What the food service program pays for now. The added equipment, supplies, or staff time on its own line.</t>
        </is>
      </c>
      <c r="E13" s="7" t="inlineStr">
        <is>
          <t>2 CFR 200.403; 2 CFR 200.439 for equipment.</t>
        </is>
      </c>
      <c r="F13" s="12">
        <f>COUNTIFS('Budget Lines'!$J$6:$J$305,A13)</f>
        <v/>
      </c>
      <c r="G13" s="13">
        <f>SUMIFS('Budget Lines'!$H$6:$H$305,'Budget Lines'!$J$6:$J$305,A13)</f>
        <v/>
      </c>
      <c r="H13" s="12">
        <f>COUNTIFS('Budget Lines'!$J$6:$J$305,A13,'Budget Lines'!$L$6:$L$305,"&lt;&gt;Cleared")</f>
        <v/>
      </c>
    </row>
    <row r="14" ht="120" customHeight="1">
      <c r="A14" s="7" t="inlineStr">
        <is>
          <t>Food or meals</t>
        </is>
      </c>
      <c r="B14" s="7" t="inlineStr">
        <is>
          <t>Do not budget food from IPG, for students or for meetings and training (register row D-08). Any line with this risk shows Stop.</t>
        </is>
      </c>
      <c r="C14" s="7" t="inlineStr">
        <is>
          <t>Move the food cost to another source.</t>
        </is>
      </c>
      <c r="D14" s="7" t="inlineStr">
        <is>
          <t>Remove the line from the IPG budget.</t>
        </is>
      </c>
      <c r="E14" s="7" t="inlineStr">
        <is>
          <t>Register row D-08 (planning assumption); 2 CFR 200.403.</t>
        </is>
      </c>
      <c r="F14" s="12">
        <f>COUNTIFS('Budget Lines'!$J$6:$J$305,A14)</f>
        <v/>
      </c>
      <c r="G14" s="13">
        <f>SUMIFS('Budget Lines'!$H$6:$H$305,'Budget Lines'!$J$6:$J$305,A14)</f>
        <v/>
      </c>
      <c r="H14" s="12">
        <f>COUNTIFS('Budget Lines'!$J$6:$J$305,A14,'Budget Lines'!$L$6:$L$305,"&lt;&gt;Cleared")</f>
        <v/>
      </c>
    </row>
    <row r="15" ht="120" customHeight="1">
      <c r="A15" s="7" t="inlineStr">
        <is>
          <t>Student recognition (non-cash)</t>
        </is>
      </c>
      <c r="B15" s="7" t="inlineStr">
        <is>
          <t>No gift cards, cash, or cash-like items. Small non-cash recognition only when it is part of your intervention, named in your budget narrative, and of nominal value (register row D-09).</t>
        </is>
      </c>
      <c r="C15" s="7" t="inlineStr">
        <is>
          <t>Is the item non-cash and of nominal value? Is it part of your intervention and named in your budget narrative?</t>
        </is>
      </c>
      <c r="D15" s="7" t="inlineStr">
        <is>
          <t>The item, its unit value, and the intervention it belongs to.</t>
        </is>
      </c>
      <c r="E15" s="7" t="inlineStr">
        <is>
          <t>2 CFR 200.438; 2 CFR 200.403.</t>
        </is>
      </c>
      <c r="F15" s="12">
        <f>COUNTIFS('Budget Lines'!$J$6:$J$305,A15)</f>
        <v/>
      </c>
      <c r="G15" s="13">
        <f>SUMIFS('Budget Lines'!$H$6:$H$305,'Budget Lines'!$J$6:$J$305,A15)</f>
        <v/>
      </c>
      <c r="H15" s="12">
        <f>COUNTIFS('Budget Lines'!$J$6:$J$305,A15,'Budget Lines'!$L$6:$L$305,"&lt;&gt;Cleared")</f>
        <v/>
      </c>
    </row>
    <row r="16" ht="120" customHeight="1">
      <c r="A16" s="7" t="inlineStr">
        <is>
          <t>Other cost the district already pays</t>
        </is>
      </c>
      <c r="B16" s="7" t="inlineStr">
        <is>
          <t>Any cost the district or school already pays, or would pay without IPG funds, falls under the same rule. The district must keep providing all funds the school would have received without IPG (register row D-07).</t>
        </is>
      </c>
      <c r="C16" s="7" t="inlineStr">
        <is>
          <t>Would the district pay this cost if IPG did not exist?</t>
        </is>
      </c>
      <c r="D16" s="7" t="inlineStr">
        <is>
          <t>The current funding source and what IPG adds to it.</t>
        </is>
      </c>
      <c r="E16" s="7" t="inlineStr">
        <is>
          <t>20 U.S.C. 6303(e)(2); IPG Application Announcement and Template, Year 1 Budget Proposal; 2 CFR 200.403.</t>
        </is>
      </c>
      <c r="F16" s="12">
        <f>COUNTIFS('Budget Lines'!$J$6:$J$305,A16)</f>
        <v/>
      </c>
      <c r="G16" s="13">
        <f>SUMIFS('Budget Lines'!$H$6:$H$305,'Budget Lines'!$J$6:$J$305,A16)</f>
        <v/>
      </c>
      <c r="H16" s="12">
        <f>COUNTIFS('Budget Lines'!$J$6:$J$305,A16,'Budget Lines'!$L$6:$L$305,"&lt;&gt;Cleared")</f>
        <v/>
      </c>
    </row>
    <row r="17">
      <c r="A17" s="7" t="inlineStr">
        <is>
          <t>Lines at Existing level</t>
        </is>
      </c>
      <c r="B17" s="7" t="inlineStr">
        <is>
          <t>These costs are already funded. Remove them from the IPG budget.</t>
        </is>
      </c>
      <c r="C17" s="7" t="n"/>
      <c r="D17" s="7" t="n"/>
      <c r="E17" s="7" t="n"/>
      <c r="F17" s="12">
        <f>COUNTIFS('Budget Lines'!$I$6:$I$305,"Existing level")</f>
        <v/>
      </c>
      <c r="G17" s="13">
        <f>SUMIFS('Budget Lines'!$H$6:$H$305,'Budget Lines'!$I$6:$I$305,"Existing level")</f>
        <v/>
      </c>
      <c r="H17" s="12" t="n"/>
    </row>
    <row r="18">
      <c r="A18" s="7" t="inlineStr">
        <is>
          <t>Lines at Expanded beyond current level with no earlier level recorded</t>
        </is>
      </c>
      <c r="B18" s="7" t="inlineStr">
        <is>
          <t>Write what the school received before IPG, and the source that keeps paying for it, in column K of the Budget Lines tab.</t>
        </is>
      </c>
      <c r="C18" s="7" t="n"/>
      <c r="D18" s="7" t="n"/>
      <c r="E18" s="7" t="n"/>
      <c r="F18" s="12">
        <f>COUNTIFS('Budget Lines'!$I$6:$I$305,"Expanded beyond current level",'Budget Lines'!$K$6:$K$305,"")</f>
        <v/>
      </c>
      <c r="G18" s="13">
        <f>SUMIFS('Budget Lines'!$H$6:$H$305,'Budget Lines'!$I$6:$I$305,"Expanded beyond current level",'Budget Lines'!$K$6:$K$305,"")</f>
        <v/>
      </c>
      <c r="H18" s="12" t="n"/>
    </row>
    <row r="20">
      <c r="A20" s="3" t="inlineStr">
        <is>
          <t>Other allowability rules that apply to every line</t>
        </is>
      </c>
    </row>
    <row r="21" ht="47" customHeight="1">
      <c r="A21" s="4" t="inlineStr">
        <is>
          <t>Each cost must be allowable, reasonable, and necessary, and consistent with the legislation, rules, and guidance for the grant (IPG Application Announcement, Year 1 Budget Proposal). The federal cost principles are 2 CFR 200.403 (allowable), 200.404 (reasonable), and 200.405 (allocable) (register row D-16).</t>
        </is>
      </c>
    </row>
    <row r="22" ht="47" customHeight="1">
      <c r="A22" s="4" t="inlineStr">
        <is>
          <t>Where a line raises one, check the selected-item rule: compensation (2 CFR 200.430), conferences (200.432), entertainment and prizes (200.438), equipment (200.439), participant support (200.456), pre-award costs (200.458), and professional services (200.459).</t>
        </is>
      </c>
    </row>
    <row r="23" ht="47" customHeight="1">
      <c r="A23" s="4" t="inlineStr">
        <is>
          <t>Contracts and purchases follow your district procurement policy, Michigan law, and the federal procurement standards, 2 CFR 200.317 to 200.327. No IPG procurement rule beyond these is known, so follow the strictest of the three and any terms in your award letter (register row E-02).</t>
        </is>
      </c>
    </row>
    <row r="24" ht="32" customHeight="1">
      <c r="A24" s="4" t="inlineStr">
        <is>
          <t>Staff pay for time already in a contract is an existing cost. Extra-duty pay and added sections are new or expanded costs (2 CFR 200.430).</t>
        </is>
      </c>
    </row>
    <row r="25" ht="47" customHeight="1">
      <c r="A25" s="4" t="inlineStr">
        <is>
          <t>District-level costs include coordination, grant management, fiscal services, and any indirect cost you charge to IPG. An ISD service that delivers the school's plan goes in the school budget; ISD coordination, administration, or fiscal services are district-level (register rows D-04 and D-05).</t>
        </is>
      </c>
    </row>
    <row r="26" ht="32" customHeight="1">
      <c r="A26" s="4" t="inlineStr">
        <is>
          <t>Costs before the award: no IPG cost may be obligated before the subgrant is made without MDE's written approval (34 CFR 76.708(c); 2 CFR 200.458; register row A-04).</t>
        </is>
      </c>
    </row>
  </sheetData>
  <mergeCells count="10">
    <mergeCell ref="A4:H4"/>
    <mergeCell ref="A3:H3"/>
    <mergeCell ref="A21:H21"/>
    <mergeCell ref="A26:H26"/>
    <mergeCell ref="A25:H25"/>
    <mergeCell ref="A20:H20"/>
    <mergeCell ref="A24:H24"/>
    <mergeCell ref="A5:H5"/>
    <mergeCell ref="A23:H23"/>
    <mergeCell ref="A22:H22"/>
  </mergeCell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K30"/>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50" customWidth="1" min="3" max="3"/>
    <col width="14" customWidth="1" min="4" max="4"/>
    <col width="18" customWidth="1" min="5" max="5"/>
    <col width="28" customWidth="1" min="6" max="6"/>
    <col width="28" customWidth="1" min="7" max="7"/>
    <col width="26" customWidth="1" min="8" max="8"/>
    <col width="18" customWidth="1" min="9" max="9"/>
    <col width="14" customWidth="1" min="10" max="10"/>
    <col width="50" customWidth="1" min="11" max="11"/>
  </cols>
  <sheetData>
    <row r="1">
      <c r="A1" s="1" t="inlineStr">
        <is>
          <t>Resource Alignment: Federal, State, and Local Funds</t>
        </is>
      </c>
    </row>
    <row r="2">
      <c r="A2" s="2" t="inlineStr">
        <is>
          <t>Application section: District Plan: How will the district align other Federal, State, and local resources to carry out activities supported with IPG funds? (copy into each school's application)</t>
        </is>
      </c>
    </row>
    <row r="3">
      <c r="A3" s="9" t="inlineStr">
        <is>
          <t>List the sources that work alongside IPG funds. State what each source pays for and what IPG adds. The district plan is copied into every school's application, so list sources for all applicant schools.</t>
        </is>
      </c>
    </row>
    <row r="5" ht="45" customHeight="1">
      <c r="A5" s="6" t="inlineStr">
        <is>
          <t>Funding source</t>
        </is>
      </c>
      <c r="B5" s="6" t="inlineStr">
        <is>
          <t>Level</t>
        </is>
      </c>
      <c r="C5" s="6" t="inlineStr">
        <is>
          <t>What this source commonly pays for (a starting point; confirm your own allocation and plan)</t>
        </is>
      </c>
      <c r="D5" s="6" t="inlineStr">
        <is>
          <t>Amount available to this work</t>
        </is>
      </c>
      <c r="E5" s="6" t="inlineStr">
        <is>
          <t>Schools this applies to</t>
        </is>
      </c>
      <c r="F5" s="6" t="inlineStr">
        <is>
          <t>What this source already pays for in your schools</t>
        </is>
      </c>
      <c r="G5" s="6" t="inlineStr">
        <is>
          <t>IPG-funded activity or EBI it works alongside</t>
        </is>
      </c>
      <c r="H5" s="6" t="inlineStr">
        <is>
          <t>How you keep IPG and this source separate</t>
        </is>
      </c>
      <c r="I5" s="6" t="inlineStr">
        <is>
          <t>Who coordinates this source</t>
        </is>
      </c>
      <c r="J5" s="6" t="inlineStr">
        <is>
          <t>How often you review</t>
        </is>
      </c>
      <c r="K5" s="6" t="inlineStr">
        <is>
          <t>Draft line for the District Plan (built from your entries)</t>
        </is>
      </c>
    </row>
    <row r="6" ht="90" customHeight="1">
      <c r="A6" s="7" t="inlineStr">
        <is>
          <t>Title I, Part A</t>
        </is>
      </c>
      <c r="B6" s="7" t="inlineStr">
        <is>
          <t>Federal</t>
        </is>
      </c>
      <c r="C6" s="7" t="inlineStr">
        <is>
          <t>In a schoolwide program, any activity that supports the needs of students in the school (ED 2016 schoolwide guidance, p.5). In a targeted assistance program, services for identified students. Your allocation and plan set what it pays for.</t>
        </is>
      </c>
      <c r="D6" s="11" t="n"/>
      <c r="E6" s="10" t="n"/>
      <c r="F6" s="10" t="n"/>
      <c r="G6" s="10" t="n"/>
      <c r="H6" s="10" t="n"/>
      <c r="I6" s="10" t="n"/>
      <c r="J6" s="10" t="n"/>
      <c r="K6" s="12">
        <f>IF(OR(F6="",G6=""),"",A6&amp;" ("&amp;B6&amp;")"&amp;IF(D6="","",", "&amp;TEXT(D6,"$#,##0"))&amp;": pays for "&amp;F6&amp;". IPG funds add "&amp;G6&amp;IF(H6="","",". "&amp;H6)&amp;".")</f>
        <v/>
      </c>
    </row>
    <row r="7" ht="90" customHeight="1">
      <c r="A7" s="7" t="inlineStr">
        <is>
          <t>Title II, Part A</t>
        </is>
      </c>
      <c r="B7" s="7" t="inlineStr">
        <is>
          <t>Federal</t>
        </is>
      </c>
      <c r="C7" s="7" t="inlineStr">
        <is>
          <t>Educator and leader professional learning, recruitment, and retention. Incentive pay must be supplemental (MDE OES Allowable Use FAQ, p.5). Check the rules before you pair it with leadership coaching [VERIFY].</t>
        </is>
      </c>
      <c r="D7" s="11" t="n"/>
      <c r="E7" s="10" t="n"/>
      <c r="F7" s="10" t="n"/>
      <c r="G7" s="10" t="n"/>
      <c r="H7" s="10" t="n"/>
      <c r="I7" s="10" t="n"/>
      <c r="J7" s="10" t="n"/>
      <c r="K7" s="12">
        <f>IF(OR(F7="",G7=""),"",A7&amp;" ("&amp;B7&amp;")"&amp;IF(D7="","",", "&amp;TEXT(D7,"$#,##0"))&amp;": pays for "&amp;F7&amp;". IPG funds add "&amp;G7&amp;IF(H7="","",". "&amp;H7)&amp;".")</f>
        <v/>
      </c>
    </row>
    <row r="8" ht="90" customHeight="1">
      <c r="A8" s="7" t="inlineStr">
        <is>
          <t>Title IV, Part A</t>
        </is>
      </c>
      <c r="B8" s="7" t="inlineStr">
        <is>
          <t>Federal</t>
        </is>
      </c>
      <c r="C8" s="7" t="inlineStr">
        <is>
          <t>Well-rounded education, safe and healthy students, and effective use of technology. Check the rules before you pair it with MTSS or mental health work [VERIFY].</t>
        </is>
      </c>
      <c r="D8" s="11" t="n"/>
      <c r="E8" s="10" t="n"/>
      <c r="F8" s="10" t="n"/>
      <c r="G8" s="10" t="n"/>
      <c r="H8" s="10" t="n"/>
      <c r="I8" s="10" t="n"/>
      <c r="J8" s="10" t="n"/>
      <c r="K8" s="12">
        <f>IF(OR(F8="",G8=""),"",A8&amp;" ("&amp;B8&amp;")"&amp;IF(D8="","",", "&amp;TEXT(D8,"$#,##0"))&amp;": pays for "&amp;F8&amp;". IPG funds add "&amp;G8&amp;IF(H8="","",". "&amp;H8)&amp;".")</f>
        <v/>
      </c>
    </row>
    <row r="9" ht="90" customHeight="1">
      <c r="A9" s="7" t="inlineStr">
        <is>
          <t>Regional Assistance Grant (RAG), held by the ISD</t>
        </is>
      </c>
      <c r="B9" s="7" t="inlineStr">
        <is>
          <t>Federal</t>
        </is>
      </c>
      <c r="C9" s="7" t="inlineStr">
        <is>
          <t>Section 1003 funds your ISD uses to support identified schools under RAG rules. IPG does not pay again for services RAG funds, and does not pay for application work done before the award (register row D-14).</t>
        </is>
      </c>
      <c r="D9" s="11" t="n"/>
      <c r="E9" s="10" t="n"/>
      <c r="F9" s="10" t="n"/>
      <c r="G9" s="10" t="n"/>
      <c r="H9" s="10" t="n"/>
      <c r="I9" s="10" t="n"/>
      <c r="J9" s="10" t="n"/>
      <c r="K9" s="12">
        <f>IF(OR(F9="",G9=""),"",A9&amp;" ("&amp;B9&amp;")"&amp;IF(D9="","",", "&amp;TEXT(D9,"$#,##0"))&amp;": pays for "&amp;F9&amp;". IPG funds add "&amp;G9&amp;IF(H9="","",". "&amp;H9)&amp;".")</f>
        <v/>
      </c>
    </row>
    <row r="10" ht="90" customHeight="1">
      <c r="A10" s="7" t="inlineStr">
        <is>
          <t>Section 22b weighted foundation payments (MCL 388.1622b(4)) and MCL 380.1280h</t>
        </is>
      </c>
      <c r="B10" s="7" t="inlineStr">
        <is>
          <t>State</t>
        </is>
      </c>
      <c r="C10" s="7" t="inlineStr">
        <is>
          <t>For 2026-27, state at-risk funding (it replaces Section 31a at-risk). Payments serve pupils in weighted membership, with up to 2% for administration; the district runs K-12 MTSS and reports to parents each year (MCL 380.1280h; register row D-15).</t>
        </is>
      </c>
      <c r="D10" s="11" t="n"/>
      <c r="E10" s="10" t="n"/>
      <c r="F10" s="10" t="n"/>
      <c r="G10" s="10" t="n"/>
      <c r="H10" s="10" t="n"/>
      <c r="I10" s="10" t="n"/>
      <c r="J10" s="10" t="n"/>
      <c r="K10" s="12">
        <f>IF(OR(F10="",G10=""),"",A10&amp;" ("&amp;B10&amp;")"&amp;IF(D10="","",", "&amp;TEXT(D10,"$#,##0"))&amp;": pays for "&amp;F10&amp;". IPG funds add "&amp;G10&amp;IF(H10="","",". "&amp;H10)&amp;".")</f>
        <v/>
      </c>
    </row>
    <row r="11" ht="90" customHeight="1">
      <c r="A11" s="7" t="inlineStr">
        <is>
          <t>Section 31a, as amended for 2026-27</t>
        </is>
      </c>
      <c r="B11" s="7" t="inlineStr">
        <is>
          <t>State</t>
        </is>
      </c>
      <c r="C11" s="7" t="inlineStr">
        <is>
          <t>Child and adolescent health centers (CAHCs) (register rows D-13 and D-15).</t>
        </is>
      </c>
      <c r="D11" s="11" t="n"/>
      <c r="E11" s="10" t="n"/>
      <c r="F11" s="10" t="n"/>
      <c r="G11" s="10" t="n"/>
      <c r="H11" s="10" t="n"/>
      <c r="I11" s="10" t="n"/>
      <c r="J11" s="10" t="n"/>
      <c r="K11" s="12">
        <f>IF(OR(F11="",G11=""),"",A11&amp;" ("&amp;B11&amp;")"&amp;IF(D11="","",", "&amp;TEXT(D11,"$#,##0"))&amp;": pays for "&amp;F11&amp;". IPG funds add "&amp;G11&amp;IF(H11="","",". "&amp;H11)&amp;".")</f>
        <v/>
      </c>
    </row>
    <row r="12" ht="90" customHeight="1">
      <c r="A12" s="7" t="inlineStr">
        <is>
          <t>Section 31n</t>
        </is>
      </c>
      <c r="B12" s="7" t="inlineStr">
        <is>
          <t>State</t>
        </is>
      </c>
      <c r="C12" s="7" t="inlineStr">
        <is>
          <t>Licensed behavioral health providers for general education pupils. Must not be used to supplant existing services (MCL 388.1631n(10)).</t>
        </is>
      </c>
      <c r="D12" s="11" t="n"/>
      <c r="E12" s="10" t="n"/>
      <c r="F12" s="10" t="n"/>
      <c r="G12" s="10" t="n"/>
      <c r="H12" s="10" t="n"/>
      <c r="I12" s="10" t="n"/>
      <c r="J12" s="10" t="n"/>
      <c r="K12" s="12">
        <f>IF(OR(F12="",G12=""),"",A12&amp;" ("&amp;B12&amp;")"&amp;IF(D12="","",", "&amp;TEXT(D12,"$#,##0"))&amp;": pays for "&amp;F12&amp;". IPG funds add "&amp;G12&amp;IF(H12="","",". "&amp;H12)&amp;".")</f>
        <v/>
      </c>
    </row>
    <row r="13" ht="90" customHeight="1">
      <c r="A13" s="7" t="inlineStr">
        <is>
          <t>ISD or ESA services</t>
        </is>
      </c>
      <c r="B13" s="7" t="inlineStr">
        <is>
          <t>Local</t>
        </is>
      </c>
      <c r="C13" s="7" t="inlineStr">
        <is>
          <t>Coaching, data, CTE, special education, and mental health services your ISD or ESA provides or coordinates (MCL 380.11a(4)). Code an ISD line as school-level when it delivers the school's plan and district-level for coordination, administration, or fiscal services (register row D-05).</t>
        </is>
      </c>
      <c r="D13" s="11" t="n"/>
      <c r="E13" s="10" t="n"/>
      <c r="F13" s="10" t="n"/>
      <c r="G13" s="10" t="n"/>
      <c r="H13" s="10" t="n"/>
      <c r="I13" s="10" t="n"/>
      <c r="J13" s="10" t="n"/>
      <c r="K13" s="12">
        <f>IF(OR(F13="",G13=""),"",A13&amp;" ("&amp;B13&amp;")"&amp;IF(D13="","",", "&amp;TEXT(D13,"$#,##0"))&amp;": pays for "&amp;F13&amp;". IPG funds add "&amp;G13&amp;IF(H13="","",". "&amp;H13)&amp;".")</f>
        <v/>
      </c>
    </row>
    <row r="14" ht="90" customHeight="1">
      <c r="A14" s="7" t="inlineStr">
        <is>
          <t>Local general fund and foundation allowance</t>
        </is>
      </c>
      <c r="B14" s="7" t="inlineStr">
        <is>
          <t>Local</t>
        </is>
      </c>
      <c r="C14" s="7" t="inlineStr">
        <is>
          <t>Core staffing, instruction, and services the district must keep funding. This is the baseline IPG funds add to.</t>
        </is>
      </c>
      <c r="D14" s="11" t="n"/>
      <c r="E14" s="10" t="n"/>
      <c r="F14" s="10" t="n"/>
      <c r="G14" s="10" t="n"/>
      <c r="H14" s="10" t="n"/>
      <c r="I14" s="10" t="n"/>
      <c r="J14" s="10" t="n"/>
      <c r="K14" s="12">
        <f>IF(OR(F14="",G14=""),"",A14&amp;" ("&amp;B14&amp;")"&amp;IF(D14="","",", "&amp;TEXT(D14,"$#,##0"))&amp;": pays for "&amp;F14&amp;". IPG funds add "&amp;G14&amp;IF(H14="","",". "&amp;H14)&amp;".")</f>
        <v/>
      </c>
    </row>
    <row r="15" ht="30" customHeight="1">
      <c r="A15" s="10" t="inlineStr">
        <is>
          <t>Other grant 1</t>
        </is>
      </c>
      <c r="B15" s="10" t="n"/>
      <c r="C15" s="7" t="n"/>
      <c r="D15" s="11" t="n"/>
      <c r="E15" s="10" t="n"/>
      <c r="F15" s="10" t="n"/>
      <c r="G15" s="10" t="n"/>
      <c r="H15" s="10" t="n"/>
      <c r="I15" s="10" t="n"/>
      <c r="J15" s="10" t="n"/>
      <c r="K15" s="12">
        <f>IF(OR(F15="",G15=""),"",A15&amp;" ("&amp;B15&amp;")"&amp;IF(D15="","",", "&amp;TEXT(D15,"$#,##0"))&amp;": pays for "&amp;F15&amp;". IPG funds add "&amp;G15&amp;IF(H15="","",". "&amp;H15)&amp;".")</f>
        <v/>
      </c>
    </row>
    <row r="16" ht="30" customHeight="1">
      <c r="A16" s="10" t="inlineStr">
        <is>
          <t>Other grant 2</t>
        </is>
      </c>
      <c r="B16" s="10" t="n"/>
      <c r="C16" s="7" t="n"/>
      <c r="D16" s="11" t="n"/>
      <c r="E16" s="10" t="n"/>
      <c r="F16" s="10" t="n"/>
      <c r="G16" s="10" t="n"/>
      <c r="H16" s="10" t="n"/>
      <c r="I16" s="10" t="n"/>
      <c r="J16" s="10" t="n"/>
      <c r="K16" s="12">
        <f>IF(OR(F16="",G16=""),"",A16&amp;" ("&amp;B16&amp;")"&amp;IF(D16="","",", "&amp;TEXT(D16,"$#,##0"))&amp;": pays for "&amp;F16&amp;". IPG funds add "&amp;G16&amp;IF(H16="","",". "&amp;H16)&amp;".")</f>
        <v/>
      </c>
    </row>
    <row r="17" ht="30" customHeight="1">
      <c r="A17" s="10" t="inlineStr">
        <is>
          <t>Other grant 3</t>
        </is>
      </c>
      <c r="B17" s="10" t="n"/>
      <c r="C17" s="7" t="n"/>
      <c r="D17" s="11" t="n"/>
      <c r="E17" s="10" t="n"/>
      <c r="F17" s="10" t="n"/>
      <c r="G17" s="10" t="n"/>
      <c r="H17" s="10" t="n"/>
      <c r="I17" s="10" t="n"/>
      <c r="J17" s="10" t="n"/>
      <c r="K17" s="12">
        <f>IF(OR(F17="",G17=""),"",A17&amp;" ("&amp;B17&amp;")"&amp;IF(D17="","",", "&amp;TEXT(D17,"$#,##0"))&amp;": pays for "&amp;F17&amp;". IPG funds add "&amp;G17&amp;IF(H17="","",". "&amp;H17)&amp;".")</f>
        <v/>
      </c>
    </row>
    <row r="18" ht="30" customHeight="1">
      <c r="A18" s="10" t="inlineStr">
        <is>
          <t>Other source 4</t>
        </is>
      </c>
      <c r="B18" s="10" t="n"/>
      <c r="C18" s="7" t="n"/>
      <c r="D18" s="11" t="n"/>
      <c r="E18" s="10" t="n"/>
      <c r="F18" s="10" t="n"/>
      <c r="G18" s="10" t="n"/>
      <c r="H18" s="10" t="n"/>
      <c r="I18" s="10" t="n"/>
      <c r="J18" s="10" t="n"/>
      <c r="K18" s="12">
        <f>IF(OR(F18="",G18=""),"",A18&amp;" ("&amp;B18&amp;")"&amp;IF(D18="","",", "&amp;TEXT(D18,"$#,##0"))&amp;": pays for "&amp;F18&amp;". IPG funds add "&amp;G18&amp;IF(H18="","",". "&amp;H18)&amp;".")</f>
        <v/>
      </c>
    </row>
    <row r="19" ht="30" customHeight="1">
      <c r="A19" s="10" t="inlineStr">
        <is>
          <t>Other source 5</t>
        </is>
      </c>
      <c r="B19" s="10" t="n"/>
      <c r="C19" s="7" t="n"/>
      <c r="D19" s="11" t="n"/>
      <c r="E19" s="10" t="n"/>
      <c r="F19" s="10" t="n"/>
      <c r="G19" s="10" t="n"/>
      <c r="H19" s="10" t="n"/>
      <c r="I19" s="10" t="n"/>
      <c r="J19" s="10" t="n"/>
      <c r="K19" s="12">
        <f>IF(OR(F19="",G19=""),"",A19&amp;" ("&amp;B19&amp;")"&amp;IF(D19="","",", "&amp;TEXT(D19,"$#,##0"))&amp;": pays for "&amp;F19&amp;". IPG funds add "&amp;G19&amp;IF(H19="","",". "&amp;H19)&amp;".")</f>
        <v/>
      </c>
    </row>
    <row r="21">
      <c r="A21" s="5" t="inlineStr">
        <is>
          <t>Checks against the District Plan item</t>
        </is>
      </c>
    </row>
    <row r="22">
      <c r="A22" t="inlineStr">
        <is>
          <t>At least one Federal source is named with what it pays for</t>
        </is>
      </c>
      <c r="D22" s="12">
        <f>IF(COUNTIFS(B6:B19,"Federal",K6:K19,"?*")&gt;=1,"Pass","Fix: add a Federal source")</f>
        <v/>
      </c>
      <c r="E22" s="16" t="n"/>
    </row>
    <row r="23">
      <c r="A23" t="inlineStr">
        <is>
          <t>At least one State source is named with what it pays for</t>
        </is>
      </c>
      <c r="D23" s="12">
        <f>IF(COUNTIFS(B6:B19,"State",K6:K19,"?*")&gt;=1,"Pass","Fix: add a State source")</f>
        <v/>
      </c>
      <c r="E23" s="16" t="n"/>
    </row>
    <row r="24">
      <c r="A24" t="inlineStr">
        <is>
          <t>At least one local source is named with what it pays for</t>
        </is>
      </c>
      <c r="D24" s="12">
        <f>IF(COUNTIFS(B6:B19,"Local",K6:K19,"?*")&gt;=1,"Pass","Fix: add a local source")</f>
        <v/>
      </c>
      <c r="E24" s="16" t="n"/>
    </row>
    <row r="25">
      <c r="A25" t="inlineStr">
        <is>
          <t>Every source you started has both what it pays for and what IPG adds</t>
        </is>
      </c>
      <c r="D25" s="12">
        <f>IF(SUMPRODUCT(--(((F6:F19&lt;&gt;"")+(G6:G19&lt;&gt;""))=1))=0,"Pass","Fix: finish the half-filled rows")</f>
        <v/>
      </c>
      <c r="E25" s="16" t="n"/>
    </row>
    <row r="26">
      <c r="A26" t="inlineStr">
        <is>
          <t>Every source with a draft line names a coordinator and a review schedule</t>
        </is>
      </c>
      <c r="D26" s="12">
        <f>IF(SUMPRODUCT(--(K6:K19&lt;&gt;""),--((I6:I19="")+(J6:J19="")&gt;0))=0,"Pass","Fix: add a coordinator and review schedule")</f>
        <v/>
      </c>
      <c r="E26" s="16" t="n"/>
    </row>
    <row r="28" ht="32" customHeight="1">
      <c r="A28" s="4" t="inlineStr">
        <is>
          <t>State in your response that IPG funds add to existing funding and do not replace it. The District Plan item cannot score 3 without saying which source pays for which work, separate from what IPG pays for.</t>
        </is>
      </c>
    </row>
    <row r="29" ht="17" customHeight="1">
      <c r="A29" s="4" t="inlineStr">
        <is>
          <t>Name the person who coordinates these funds and how often the plan is reviewed.</t>
        </is>
      </c>
    </row>
    <row r="30" ht="32" customHeight="1">
      <c r="A30" s="4" t="inlineStr">
        <is>
          <t>Pair this table with the Supplant Check tab. A source that already pays for a cost cannot also be listed as the cost IPG funds add.</t>
        </is>
      </c>
    </row>
  </sheetData>
  <mergeCells count="13">
    <mergeCell ref="D25:E25"/>
    <mergeCell ref="A25:C25"/>
    <mergeCell ref="D24:E24"/>
    <mergeCell ref="A30:K30"/>
    <mergeCell ref="A23:C23"/>
    <mergeCell ref="A29:K29"/>
    <mergeCell ref="D23:E23"/>
    <mergeCell ref="A22:C22"/>
    <mergeCell ref="A28:K28"/>
    <mergeCell ref="D22:E22"/>
    <mergeCell ref="D26:E26"/>
    <mergeCell ref="A26:C26"/>
    <mergeCell ref="A24:C24"/>
  </mergeCells>
  <conditionalFormatting sqref="D22:D26">
    <cfRule type="expression" priority="1" dxfId="0">
      <formula>OR(LEFT(D22,4)="Pass",LEFT(D22,2)="OK",LEFT(D22,5)="Ready",LEFT(D22,5)="At or")</formula>
    </cfRule>
    <cfRule type="expression" priority="2" dxfId="1">
      <formula>OR(LEFT(D22,4)="Open",LEFT(D22,4)="Name",LEFT(D22,4)="Pick")</formula>
    </cfRule>
    <cfRule type="expression" priority="3" dxfId="2">
      <formula>OR(LEFT(D22,3)="Fix",LEFT(D22,4)="Stop",LEFT(D22,8)="Complete",LEFT(D22,6)="Domain",LEFT(D22,3)="EBI",LEFT(D22,3)="Set",LEFT(D22,7)="Not yet",LEFT(D22,5)="Below")</formula>
    </cfRule>
  </conditionalFormatting>
  <dataValidations count="1">
    <dataValidation sqref="B15:B19" showDropDown="0" showInputMessage="0" showErrorMessage="0" allowBlank="1" errorTitle="Pick from the list" error="Pick a value from the list." type="list">
      <formula1>Lists!$J$2:$J$4</formula1>
    </dataValidation>
  </dataValidations>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fitToPage="1"/>
  </sheetPr>
  <dimension ref="A1:H49"/>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8" customWidth="1" min="1" max="1"/>
    <col width="36" customWidth="1" min="2" max="2"/>
    <col width="44" customWidth="1" min="3" max="3"/>
    <col width="16" customWidth="1" min="4" max="4"/>
    <col width="60" customWidth="1" min="5" max="5"/>
    <col width="14" customWidth="1" min="6" max="6"/>
    <col width="18" customWidth="1" min="7" max="7"/>
    <col width="46" customWidth="1" min="8" max="8"/>
  </cols>
  <sheetData>
    <row r="1">
      <c r="A1" s="1" t="inlineStr">
        <is>
          <t>EBI Reference and Example Budget Lines</t>
        </is>
      </c>
    </row>
    <row r="2">
      <c r="A2" s="2" t="inlineStr">
        <is>
          <t>Application section: School Plan: Evidence-based Interventions for Each Selected Domain (reference for the EBIs and Budget Lines tabs)</t>
        </is>
      </c>
    </row>
    <row r="3">
      <c r="A3" s="9" t="inlineStr">
        <is>
          <t>Source: S4IS IPG EBI Menu, Menu of October 20, 2026 (41 interventions; tier to claim from column AJ). The budget lines are examples only, not approved costs. MDE reviews every cost for allowability after award.</t>
        </is>
      </c>
    </row>
    <row r="5" ht="45" customHeight="1">
      <c r="A5" s="6" t="inlineStr">
        <is>
          <t>ID</t>
        </is>
      </c>
      <c r="B5" s="6" t="inlineStr">
        <is>
          <t>Intervention</t>
        </is>
      </c>
      <c r="C5" s="6" t="inlineStr">
        <is>
          <t>Pick-list label</t>
        </is>
      </c>
      <c r="D5" s="6" t="inlineStr">
        <is>
          <t>Menu domain</t>
        </is>
      </c>
      <c r="E5" s="6" t="inlineStr">
        <is>
          <t>Tier to claim in the application</t>
        </is>
      </c>
      <c r="F5" s="6" t="inlineStr">
        <is>
          <t>Menu verification status</t>
        </is>
      </c>
      <c r="G5" s="6" t="inlineStr">
        <is>
          <t>Use type in the menu</t>
        </is>
      </c>
      <c r="H5" s="6" t="inlineStr">
        <is>
          <t>Typical IPG budget lines (examples only)</t>
        </is>
      </c>
    </row>
    <row r="6" ht="75" customHeight="1">
      <c r="A6" s="7" t="inlineStr">
        <is>
          <t>BAR-01</t>
        </is>
      </c>
      <c r="B6" s="7" t="inlineStr">
        <is>
          <t>ASSISTments (online math practice with immediate feedback)</t>
        </is>
      </c>
      <c r="C6" s="7">
        <f>A6&amp;" "&amp;B6</f>
        <v/>
      </c>
      <c r="D6" s="7" t="inlineStr">
        <is>
          <t>Barriers</t>
        </is>
      </c>
      <c r="E6" s="7" t="inlineStr">
        <is>
          <t>Tier 1 (strong) for grade 7 math achievement (ASSISTments)</t>
        </is>
      </c>
      <c r="F6" s="7" t="inlineStr">
        <is>
          <t>Verified</t>
        </is>
      </c>
      <c r="G6" s="7" t="inlineStr">
        <is>
          <t>Standalone EBI</t>
        </is>
      </c>
      <c r="H6" s="7" t="inlineStr">
        <is>
          <t>PD and coaching; teacher stipends; devices or hotspots for home access.</t>
        </is>
      </c>
    </row>
    <row r="7" ht="75" customHeight="1">
      <c r="A7" s="7" t="inlineStr">
        <is>
          <t>BAR-02</t>
        </is>
      </c>
      <c r="B7" s="7" t="inlineStr">
        <is>
          <t>Career Academies</t>
        </is>
      </c>
      <c r="C7" s="7">
        <f>A7&amp;" "&amp;B7</f>
        <v/>
      </c>
      <c r="D7" s="7" t="inlineStr">
        <is>
          <t>Barriers</t>
        </is>
      </c>
      <c r="E7" s="7" t="inlineStr">
        <is>
          <t>Tier 1 (strong) for progressing in school: meeting total course credits required for graduation, grades 9-12 (WWC Study 78544, August 2023 review). No tier to claim for completing or staying in school</t>
        </is>
      </c>
      <c r="F7" s="7" t="inlineStr">
        <is>
          <t>Verified</t>
        </is>
      </c>
      <c r="G7" s="7" t="inlineStr">
        <is>
          <t>Standalone EBI</t>
        </is>
      </c>
      <c r="H7" s="7" t="inlineStr">
        <is>
          <t>Professional learning; common planning stipends; work-based learning coordinator; NCAC/NAF membership; transportation for work-based learning.</t>
        </is>
      </c>
    </row>
    <row r="8" ht="75" customHeight="1">
      <c r="A8" s="7" t="inlineStr">
        <is>
          <t>BAR-03</t>
        </is>
      </c>
      <c r="B8" s="7" t="inlineStr">
        <is>
          <t>Early college high school (Michigan Early Middle College as the state model)</t>
        </is>
      </c>
      <c r="C8" s="7">
        <f>A8&amp;" "&amp;B8</f>
        <v/>
      </c>
      <c r="D8" s="7" t="inlineStr">
        <is>
          <t>Barriers</t>
        </is>
      </c>
      <c r="E8" s="7" t="inlineStr">
        <is>
          <t>Tier 1 (strong) for high school graduation and ELA achievement (Berger) and college credit earned in high school and degree attainment (Edmunds 2020). Applies to the whole-school early college model</t>
        </is>
      </c>
      <c r="F8" s="7" t="inlineStr">
        <is>
          <t>Verified</t>
        </is>
      </c>
      <c r="G8" s="7" t="inlineStr">
        <is>
          <t>Standalone EBI</t>
        </is>
      </c>
      <c r="H8" s="7" t="inlineStr">
        <is>
          <t>Student success or transition coach not covered by state funding; transportation to campus; books and materials not covered by state dual enrollment rules; staff planning time for EMC design. Not tuition or fees already required under PA 160 or the foundation allowance [VERIFY with MDE Title I office].</t>
        </is>
      </c>
    </row>
    <row r="9" ht="75" customHeight="1">
      <c r="A9" s="7" t="inlineStr">
        <is>
          <t>BAR-04</t>
        </is>
      </c>
      <c r="B9" s="7" t="inlineStr">
        <is>
          <t>P-TECH 9-14 school model</t>
        </is>
      </c>
      <c r="C9" s="7">
        <f>A9&amp;" "&amp;B9</f>
        <v/>
      </c>
      <c r="D9" s="7" t="inlineStr">
        <is>
          <t>Barriers</t>
        </is>
      </c>
      <c r="E9" s="7" t="inlineStr">
        <is>
          <t>Tier 1 (strong) for attendance, ELA Regents passing, and CTE credits earned (WWC Study 92547, lottery RCT, seven New York City schools). Total credits were mixed, academic credits were not significant, and there was no high school graduation effect</t>
        </is>
      </c>
      <c r="F9" s="7" t="inlineStr">
        <is>
          <t>Verified</t>
        </is>
      </c>
      <c r="G9" s="7" t="inlineStr">
        <is>
          <t>Standalone EBI</t>
        </is>
      </c>
      <c r="H9" s="7" t="inlineStr">
        <is>
          <t>Work-based learning coordinator; employer partnership development; internship transportation; mentoring.</t>
        </is>
      </c>
    </row>
    <row r="10" ht="75" customHeight="1">
      <c r="A10" s="7" t="inlineStr">
        <is>
          <t>BAR-05</t>
        </is>
      </c>
      <c r="B10" s="7" t="inlineStr">
        <is>
          <t>READ 180</t>
        </is>
      </c>
      <c r="C10" s="7">
        <f>A10&amp;" "&amp;B10</f>
        <v/>
      </c>
      <c r="D10" s="7" t="inlineStr">
        <is>
          <t>Barriers</t>
        </is>
      </c>
      <c r="E10" s="7" t="inlineStr">
        <is>
          <t>Tier 1 (strong) for literacy achievement (WWC, grades 4-10) and comprehension (WWC, grades 4-9). No evidence for grades 11-12</t>
        </is>
      </c>
      <c r="F10" s="7" t="inlineStr">
        <is>
          <t>Verified</t>
        </is>
      </c>
      <c r="G10" s="7" t="inlineStr">
        <is>
          <t>Standalone EBI</t>
        </is>
      </c>
      <c r="H10" s="7" t="inlineStr">
        <is>
          <t>Licenses and materials; devices; supplemental teacher (only if it does not supplant); PD.</t>
        </is>
      </c>
    </row>
    <row r="11" ht="75" customHeight="1">
      <c r="A11" s="7" t="inlineStr">
        <is>
          <t>BAR-06</t>
        </is>
      </c>
      <c r="B11" s="7" t="inlineStr">
        <is>
          <t>Saga Math (high-dosage, in-school math tutoring)</t>
        </is>
      </c>
      <c r="C11" s="7">
        <f>A11&amp;" "&amp;B11</f>
        <v/>
      </c>
      <c r="D11" s="7" t="inlineStr">
        <is>
          <t>Barriers</t>
        </is>
      </c>
      <c r="E11" s="7" t="inlineStr">
        <is>
          <t>Tier 3 (promising) for math achievement, math grades, and math course failure, grades 9-10 (Guryan et al. 2023, two Chicago RCTs; Evidence for ESSA Strong; no WWC review)</t>
        </is>
      </c>
      <c r="F11" s="7" t="inlineStr">
        <is>
          <t>Verified</t>
        </is>
      </c>
      <c r="G11" s="7" t="inlineStr">
        <is>
          <t>Standalone EBI</t>
        </is>
      </c>
      <c r="H11" s="7" t="inlineStr">
        <is>
          <t>Contracted tutoring services or technical assistance; tutor wages or stipends if district-run; site coordinator time (supplemental); devices for the blended model.</t>
        </is>
      </c>
    </row>
    <row r="12" ht="75" customHeight="1">
      <c r="A12" s="7" t="inlineStr">
        <is>
          <t>BAR-07</t>
        </is>
      </c>
      <c r="B12" s="7" t="inlineStr">
        <is>
          <t>School breakfast after the bell</t>
        </is>
      </c>
      <c r="C12" s="7">
        <f>A12&amp;" "&amp;B12</f>
        <v/>
      </c>
      <c r="D12" s="7" t="inlineStr">
        <is>
          <t>Barriers, MTSS</t>
        </is>
      </c>
      <c r="E12" s="7" t="inlineStr">
        <is>
          <t>Tier 1 (strong) for chronic absence, K-12 pooled; the high school effect comes from the authors' subgroup analysis only</t>
        </is>
      </c>
      <c r="F12" s="7" t="inlineStr">
        <is>
          <t>Verified</t>
        </is>
      </c>
      <c r="G12" s="7" t="inlineStr">
        <is>
          <t>Standalone EBI</t>
        </is>
      </c>
      <c r="H12" s="7" t="inlineStr">
        <is>
          <t>Supplies/equipment for start-up (for example serving carts or kiosks) and logistics. School budgets must be at least $50,000 and below $250,000 per year; keep total district-level costs below 5% of the smallest school's Year 1 budget; supplement-not-supplant applies (Announcement p.10).</t>
        </is>
      </c>
    </row>
    <row r="13" ht="75" customHeight="1">
      <c r="A13" s="7" t="inlineStr">
        <is>
          <t>BAR-08</t>
        </is>
      </c>
      <c r="B13" s="7" t="inlineStr">
        <is>
          <t>Strategic Adolescent Reading Intervention (STARI)</t>
        </is>
      </c>
      <c r="C13" s="7">
        <f>A13&amp;" "&amp;B13</f>
        <v/>
      </c>
      <c r="D13" s="7" t="inlineStr">
        <is>
          <t>Barriers</t>
        </is>
      </c>
      <c r="E13" s="7" t="inlineStr">
        <is>
          <t>Tier 1 (strong) for word recognition, grades 6-8, filed by the WWC (April 2026, Standards 5.0) under the phonics domain. Not reading comprehension</t>
        </is>
      </c>
      <c r="F13" s="7" t="inlineStr">
        <is>
          <t>Verified</t>
        </is>
      </c>
      <c r="G13" s="7" t="inlineStr">
        <is>
          <t>Standalone EBI</t>
        </is>
      </c>
      <c r="H13" s="7" t="inlineStr">
        <is>
          <t>Materials and literature sets; PD licenses; teacher stipends for training time.</t>
        </is>
      </c>
    </row>
    <row r="14" ht="75" customHeight="1">
      <c r="A14" s="7" t="inlineStr">
        <is>
          <t>BAR-09</t>
        </is>
      </c>
      <c r="B14" s="7" t="inlineStr">
        <is>
          <t>CTE concentration (state-approved CTE program of study)</t>
        </is>
      </c>
      <c r="C14" s="7">
        <f>A14&amp;" "&amp;B14</f>
        <v/>
      </c>
      <c r="D14" s="7" t="inlineStr">
        <is>
          <t>Barriers</t>
        </is>
      </c>
      <c r="E14" s="7" t="inlineStr">
        <is>
          <t>Tier 2 (moderate) for on-time graduation and postsecondary enrollment (Brodersen et al. 2021, WWC Study 90318)</t>
        </is>
      </c>
      <c r="F14" s="7" t="inlineStr">
        <is>
          <t>Verified</t>
        </is>
      </c>
      <c r="G14" s="7" t="inlineStr">
        <is>
          <t>Standalone EBI</t>
        </is>
      </c>
      <c r="H14" s="7" t="inlineStr">
        <is>
          <t>Transportation to an ISD CTE center; schedule changes; CTE advising for grades 7-10; credential exam fees not otherwise covered; supports for students in alternative settings to enroll in and complete a CTE sequence.</t>
        </is>
      </c>
    </row>
    <row r="15" ht="75" customHeight="1">
      <c r="A15" s="7" t="inlineStr">
        <is>
          <t>BAR-10</t>
        </is>
      </c>
      <c r="B15" s="7" t="inlineStr">
        <is>
          <t>Community schools strategy (NYC Community Schools Initiative model components)</t>
        </is>
      </c>
      <c r="C15" s="7">
        <f>A15&amp;" "&amp;B15</f>
        <v/>
      </c>
      <c r="D15" s="7" t="inlineStr">
        <is>
          <t>Barriers, MTSS</t>
        </is>
      </c>
      <c r="E15" s="7" t="inlineStr">
        <is>
          <t>Tier 3 (promising) for attendance and chronic absence from elementary through high school, and high school credit accumulation (RAND RR-3245, comparison schools design; no clearinghouse rating)</t>
        </is>
      </c>
      <c r="F15" s="7" t="inlineStr">
        <is>
          <t>Verified</t>
        </is>
      </c>
      <c r="G15" s="7" t="inlineStr">
        <is>
          <t>Standalone EBI</t>
        </is>
      </c>
      <c r="H15" s="7" t="inlineStr">
        <is>
          <t>Purchased services (lead partner contract); salaries/benefits (coordinator, mental health staff); extended learning time costs. School budgets must be at least $50,000 and below $250,000 per year; keep total district-level costs below 5% of the smallest school's Year 1 budget; supplement-not-supplant applies (Announcement p.10).</t>
        </is>
      </c>
    </row>
    <row r="16" ht="75" customHeight="1">
      <c r="A16" s="7" t="inlineStr">
        <is>
          <t>BAR-11</t>
        </is>
      </c>
      <c r="B16" s="7" t="inlineStr">
        <is>
          <t>Double-dose algebra (second daily algebra support period for grade 9)</t>
        </is>
      </c>
      <c r="C16" s="7">
        <f>A16&amp;" "&amp;B16</f>
        <v/>
      </c>
      <c r="D16" s="7" t="inlineStr">
        <is>
          <t>Barriers</t>
        </is>
      </c>
      <c r="E16" s="7" t="inlineStr">
        <is>
          <t>Tier 2 (moderate) for five-year graduation and ACT math for grade 9 students (Cortes, Goodman &amp; Nomi 2015, WWC Study 85479). Four-year graduation was marginally significant</t>
        </is>
      </c>
      <c r="F16" s="7" t="inlineStr">
        <is>
          <t>Verified</t>
        </is>
      </c>
      <c r="G16" s="7" t="inlineStr">
        <is>
          <t>Standalone EBI</t>
        </is>
      </c>
      <c r="H16" s="7" t="inlineStr">
        <is>
          <t>Supplemental teacher salary and benefits for added sections; instructional software licenses; teacher PD stipends.</t>
        </is>
      </c>
    </row>
    <row r="17" ht="75" customHeight="1">
      <c r="A17" s="7" t="inlineStr">
        <is>
          <t>BAR-12</t>
        </is>
      </c>
      <c r="B17" s="7" t="inlineStr">
        <is>
          <t>Dual enrollment (stand-alone college courses while in high school)</t>
        </is>
      </c>
      <c r="C17" s="7">
        <f>A17&amp;" "&amp;B17</f>
        <v/>
      </c>
      <c r="D17" s="7" t="inlineStr">
        <is>
          <t>Barriers</t>
        </is>
      </c>
      <c r="E17" s="7" t="inlineStr">
        <is>
          <t>Tier 2 (moderate) for college access and enrollment, college credit accumulation, and degree attainment only (WWC Dual Enrollment Programs report, 2017). No Tier 1-3 evidence for any high school outcome from stand-alone dual enrollment</t>
        </is>
      </c>
      <c r="F17" s="7" t="inlineStr">
        <is>
          <t>Verified</t>
        </is>
      </c>
      <c r="G17" s="7" t="inlineStr">
        <is>
          <t>Standalone EBI with caution</t>
        </is>
      </c>
      <c r="H17" s="7" t="inlineStr">
        <is>
          <t>Advising and student support time; transportation; readiness supports (placement prep, college success course); technology for online courses. Not tuition or fees covered by PA 160 [VERIFY with MDE].</t>
        </is>
      </c>
    </row>
    <row r="18" ht="75" customHeight="1">
      <c r="A18" s="7" t="inlineStr">
        <is>
          <t>BAR-13</t>
        </is>
      </c>
      <c r="B18" s="7" t="inlineStr">
        <is>
          <t>Linked Learning</t>
        </is>
      </c>
      <c r="C18" s="7">
        <f>A18&amp;" "&amp;B18</f>
        <v/>
      </c>
      <c r="D18" s="7" t="inlineStr">
        <is>
          <t>Barriers</t>
        </is>
      </c>
      <c r="E18" s="7" t="inlineStr">
        <is>
          <t>Tier 2 (moderate) for credits earned and college readiness only (WWC Study 89812, San Bernardino, grades 10-12); Tier 3 (promising) for high school graduation and staying in school (WWC Study 85486 labels these findings promising evidence)</t>
        </is>
      </c>
      <c r="F18" s="7" t="inlineStr">
        <is>
          <t>Verified</t>
        </is>
      </c>
      <c r="G18" s="7" t="inlineStr">
        <is>
          <t>Standalone EBI</t>
        </is>
      </c>
      <c r="H18" s="7" t="inlineStr">
        <is>
          <t>Not gathered in notes [VERIFY].</t>
        </is>
      </c>
    </row>
    <row r="19" ht="75" customHeight="1">
      <c r="A19" s="7" t="inlineStr">
        <is>
          <t>BAR-14</t>
        </is>
      </c>
      <c r="B19" s="7" t="inlineStr">
        <is>
          <t>Teacher-directed credit recovery used in place of course repetition (mode choice)</t>
        </is>
      </c>
      <c r="C19" s="7">
        <f>A19&amp;" "&amp;B19</f>
        <v/>
      </c>
      <c r="D19" s="7" t="inlineStr">
        <is>
          <t>Barriers</t>
        </is>
      </c>
      <c r="E19" s="7" t="inlineStr">
        <is>
          <t>Tier 1 (strong) for higher initial credit recovery with teacher-directed instruction than with online recovery, grade 9 (Chicago Algebra I, Los Angeles English 9). This is a comparison with online recovery, not a rating of teacher-directed recovery; Tier 3 (promising) for course credit and on-time graduation compared with repeating the course, North Carolina high school students (not WWC reviewed). Test scores were lower</t>
        </is>
      </c>
      <c r="F19" s="7" t="inlineStr">
        <is>
          <t>Verified</t>
        </is>
      </c>
      <c r="G19" s="7" t="inlineStr">
        <is>
          <t>Standalone EBI with caution</t>
        </is>
      </c>
      <c r="H19" s="7" t="inlineStr">
        <is>
          <t>Teacher extended-time pay for added sections; summer session costs; assessment materials aligned to course standards</t>
        </is>
      </c>
    </row>
    <row r="20" ht="75" customHeight="1">
      <c r="A20" s="7" t="inlineStr">
        <is>
          <t>BAR-15</t>
        </is>
      </c>
      <c r="B20" s="7" t="inlineStr">
        <is>
          <t>Paid summer youth employment with job-readiness training</t>
        </is>
      </c>
      <c r="C20" s="7">
        <f>A20&amp;" "&amp;B20</f>
        <v/>
      </c>
      <c r="D20" s="7" t="inlineStr">
        <is>
          <t>Barriers</t>
        </is>
      </c>
      <c r="E20" s="7" t="inlineStr">
        <is>
          <t>Tier 3 (promising) for on-time graduation, dropout, and attendance for Boston students who applied to the city summer jobs program (lottery RCT; no WWC review)</t>
        </is>
      </c>
      <c r="F20" s="7" t="inlineStr">
        <is>
          <t>Verified</t>
        </is>
      </c>
      <c r="G20" s="7" t="inlineStr">
        <is>
          <t>Standalone EBI</t>
        </is>
      </c>
      <c r="H20" s="7" t="inlineStr">
        <is>
          <t>Partnership coordination; liaison time; transportation; student wages from a non-IPG source (WIOA youth or city funds); if budgeted from IPG, a separate line with the purpose</t>
        </is>
      </c>
    </row>
    <row r="21" ht="75" customHeight="1">
      <c r="A21" s="7" t="inlineStr">
        <is>
          <t>BAR-16</t>
        </is>
      </c>
      <c r="B21" s="7" t="inlineStr">
        <is>
          <t>Full-time technical high school, admission at grade 9 (evidence does not cover shared-time CTE centers)</t>
        </is>
      </c>
      <c r="C21" s="7">
        <f>A21&amp;" "&amp;B21</f>
        <v/>
      </c>
      <c r="D21" s="7" t="inlineStr">
        <is>
          <t>Barriers</t>
        </is>
      </c>
      <c r="E21" s="7" t="inlineStr">
        <is>
          <t>Tier 3 (promising) for on-time high school graduation for grade 9 applicants admitted to full-time technical high schools near the admission cutoff: +6.4 points for all applicants, +10 points for males, no effect for females (Brunner, Dougherty &amp; Ross 2023)</t>
        </is>
      </c>
      <c r="F21" s="7" t="inlineStr">
        <is>
          <t>Verified</t>
        </is>
      </c>
      <c r="G21" s="7" t="inlineStr">
        <is>
          <t>Standalone EBI</t>
        </is>
      </c>
      <c r="H21" s="7" t="inlineStr">
        <is>
          <t>Transportation; tuition or contracted seats [VERIFY allowability]; liaison salary (new or expanded role)</t>
        </is>
      </c>
    </row>
    <row r="22" ht="75" customHeight="1">
      <c r="A22" s="7" t="inlineStr">
        <is>
          <t>ATT-01</t>
        </is>
      </c>
      <c r="B22" s="7" t="inlineStr">
        <is>
          <t>Building Assets, Reducing Risks (BARR)</t>
        </is>
      </c>
      <c r="C22" s="7">
        <f>A22&amp;" "&amp;B22</f>
        <v/>
      </c>
      <c r="D22" s="7" t="inlineStr">
        <is>
          <t>MTSS, Barriers</t>
        </is>
      </c>
      <c r="E22" s="7" t="inlineStr">
        <is>
          <t>Tier 1 (strong) for credits earned, core course failure, and GPA in grade 9 (validation RCT, WWC Study 89782); Tier 3 (promising) for chronic absence in grade 9 (Bos et al. 2022 scale-up RCT; Evidence for ESSA, strong). The validation RCT found no chronic absence effect</t>
        </is>
      </c>
      <c r="F22" s="7" t="inlineStr">
        <is>
          <t>Verified</t>
        </is>
      </c>
      <c r="G22" s="7" t="inlineStr">
        <is>
          <t>Standalone EBI</t>
        </is>
      </c>
      <c r="H22" s="7" t="inlineStr">
        <is>
          <t>Provider contract; team planning time (stipends, substitutes); coordinator FTE; SEL materials.</t>
        </is>
      </c>
    </row>
    <row r="23" ht="75" customHeight="1">
      <c r="A23" s="7" t="inlineStr">
        <is>
          <t>ATT-02</t>
        </is>
      </c>
      <c r="B23" s="7" t="inlineStr">
        <is>
          <t>Early Warning Intervention and Monitoring System (EWIMS)</t>
        </is>
      </c>
      <c r="C23" s="7">
        <f>A23&amp;" "&amp;B23</f>
        <v/>
      </c>
      <c r="D23" s="7" t="inlineStr">
        <is>
          <t>MTSS</t>
        </is>
      </c>
      <c r="E23" s="7" t="inlineStr">
        <is>
          <t>Tier 2 (moderate) for chronic absenteeism, grades 9-12, for an early warning indicator and intervention system, with EWIMS as the Michigan form (Sepanik et al. 2021, WWC Study 90498, April 2026 review). Disclose the supplemental grade 9 disciplinary infractions result (7.70% vs 4.90%)</t>
        </is>
      </c>
      <c r="F23" s="7" t="inlineStr">
        <is>
          <t>Verified</t>
        </is>
      </c>
      <c r="G23" s="7" t="inlineStr">
        <is>
          <t>Standalone EBI with caution</t>
        </is>
      </c>
      <c r="H23" s="7" t="inlineStr">
        <is>
          <t>Coach/trainer contract or MDE coach time; staff time for team meetings (stipends, substitutes); data lead time; the Tier 2/3 interventions triggered by flags.</t>
        </is>
      </c>
    </row>
    <row r="24" ht="75" customHeight="1">
      <c r="A24" s="7" t="inlineStr">
        <is>
          <t>ATT-03</t>
        </is>
      </c>
      <c r="B24" s="7" t="inlineStr">
        <is>
          <t>Personalized mailed absence notices to families</t>
        </is>
      </c>
      <c r="C24" s="7">
        <f>A24&amp;" "&amp;B24</f>
        <v/>
      </c>
      <c r="D24" s="7" t="inlineStr">
        <is>
          <t>MTSS</t>
        </is>
      </c>
      <c r="E24" s="7" t="inlineStr">
        <is>
          <t>Tier 1 (strong) for total absences and chronic absence, grades 1-12 pooled; no secondary-specific estimate rated</t>
        </is>
      </c>
      <c r="F24" s="7" t="inlineStr">
        <is>
          <t>Verified</t>
        </is>
      </c>
      <c r="G24" s="7" t="inlineStr">
        <is>
          <t>Standalone EBI with caution</t>
        </is>
      </c>
      <c r="H24" s="7" t="inlineStr">
        <is>
          <t>Postage and printing; supplies/technology (platform license) or purchased services (design/management fee) if using a provider; salaries/benefits only for staff time to run a district-built process. School budgets must be at least $50,000 and below $250,000 per year; keep total district-level costs below 5% of the smallest school's Year 1 budget; supplement-not-supplant applies (Announcement p.10).</t>
        </is>
      </c>
    </row>
    <row r="25" ht="75" customHeight="1">
      <c r="A25" s="7" t="inlineStr">
        <is>
          <t>ATT-04</t>
        </is>
      </c>
      <c r="B25" s="7" t="inlineStr">
        <is>
          <t>Automated text alerts to families on grades, missed assignments, and absences (Bergman &amp; Chan model)</t>
        </is>
      </c>
      <c r="C25" s="7">
        <f>A25&amp;" "&amp;B25</f>
        <v/>
      </c>
      <c r="D25" s="7" t="inlineStr">
        <is>
          <t>MTSS, Barriers</t>
        </is>
      </c>
      <c r="E25" s="7" t="inlineStr">
        <is>
          <t>Tier 2 (moderate) for GPA only, grades 6-12 (WWC Study 85359). Attendance and course-failure effects are author-reported and were not reviewed by the WWC</t>
        </is>
      </c>
      <c r="F25" s="7" t="inlineStr">
        <is>
          <t>Verified</t>
        </is>
      </c>
      <c r="G25" s="7" t="inlineStr">
        <is>
          <t>Standalone EBI</t>
        </is>
      </c>
      <c r="H25" s="7" t="inlineStr">
        <is>
          <t>Supplies/technology (platform license or SIS module); salaries/benefits or stipends for setup time only if needed. School budgets must be at least $50,000 and below $250,000 per year; keep total district-level costs below 5% of the smallest school's Year 1 budget; supplement-not-supplant applies (Announcement p.10).</t>
        </is>
      </c>
    </row>
    <row r="26" ht="75" customHeight="1">
      <c r="A26" s="7" t="inlineStr">
        <is>
          <t>ATT-05</t>
        </is>
      </c>
      <c r="B26" s="7" t="inlineStr">
        <is>
          <t>Teacher-to-family weekly communication</t>
        </is>
      </c>
      <c r="C26" s="7">
        <f>A26&amp;" "&amp;B26</f>
        <v/>
      </c>
      <c r="D26" s="7" t="inlineStr">
        <is>
          <t>MTSS</t>
        </is>
      </c>
      <c r="E26" s="7" t="inlineStr">
        <is>
          <t>Tier 3 (promising) for credits earned, dropout, and absences in a grades 9-12 summer credit-recovery program (Kraft &amp; Rogers 2015, single-district randomized trial of 435 students)</t>
        </is>
      </c>
      <c r="F26" s="7" t="inlineStr">
        <is>
          <t>Verified</t>
        </is>
      </c>
      <c r="G26" s="7" t="inlineStr">
        <is>
          <t>Standalone EBI</t>
        </is>
      </c>
      <c r="H26" s="7" t="inlineStr">
        <is>
          <t>Salaries/benefits or stipends for teacher time beyond contract; supplies/technology for messaging if needed. School budgets must be at least $50,000 and below $250,000 per year; keep total district-level costs below 5% of the smallest school's Year 1 budget; supplement-not-supplant applies (Announcement p.10).</t>
        </is>
      </c>
    </row>
    <row r="27" ht="75" customHeight="1">
      <c r="A27" s="7" t="inlineStr">
        <is>
          <t>ATT-06</t>
        </is>
      </c>
      <c r="B27" s="7" t="inlineStr">
        <is>
          <t>School-based health centers (SBHC), including Michigan Child and Adolescent Health Centers (CAHC)</t>
        </is>
      </c>
      <c r="C27" s="7">
        <f>A27&amp;" "&amp;B27</f>
        <v/>
      </c>
      <c r="D27" s="7" t="inlineStr">
        <is>
          <t>MTSS, Barriers</t>
        </is>
      </c>
      <c r="E27" s="7" t="inlineStr">
        <is>
          <t>Tier 3 (promising) for attendance growth for grade 9 students who used school-based health center medical services, compared with matched non-users (Walker et al. 2010). Opening a health center has no tier as a school-level effect</t>
        </is>
      </c>
      <c r="F27" s="7" t="inlineStr">
        <is>
          <t>Verified</t>
        </is>
      </c>
      <c r="G27" s="7" t="inlineStr">
        <is>
          <t>Standalone EBI with caution</t>
        </is>
      </c>
      <c r="H27" s="7" t="inlineStr">
        <is>
          <t>Contracted licensed mental health provider for added days or hours at an existing CAHC/E3; space renovation; care coordinator; consent and outreach materials; data system (bhworks). Supplement, not supplant: IPG cannot replace 31n or MDHHS CAHC funds.</t>
        </is>
      </c>
    </row>
    <row r="28" ht="75" customHeight="1">
      <c r="A28" s="7" t="inlineStr">
        <is>
          <t>DRP-01</t>
        </is>
      </c>
      <c r="B28" s="7" t="inlineStr">
        <is>
          <t>Check &amp; Connect</t>
        </is>
      </c>
      <c r="C28" s="7">
        <f>A28&amp;" "&amp;B28</f>
        <v/>
      </c>
      <c r="D28" s="7" t="inlineStr">
        <is>
          <t>MTSS</t>
        </is>
      </c>
      <c r="E28" s="7" t="inlineStr">
        <is>
          <t>Tier 3 (promising) for staying in school (positive effects) and progressing in school (potentially positive), grades 9-12 (WWC Evidence Snapshot 78). No tier for completing school or for attendance in grades 7-12</t>
        </is>
      </c>
      <c r="F28" s="7" t="inlineStr">
        <is>
          <t>Verified</t>
        </is>
      </c>
      <c r="G28" s="7" t="inlineStr">
        <is>
          <t>Standalone EBI</t>
        </is>
      </c>
      <c r="H28" s="7" t="inlineStr">
        <is>
          <t>Mentor salaries or stipends (or contracted mentors); training fees; site coordinator time; data-monitoring time.</t>
        </is>
      </c>
    </row>
    <row r="29" ht="75" customHeight="1">
      <c r="A29" s="7" t="inlineStr">
        <is>
          <t>SMH-01</t>
        </is>
      </c>
      <c r="B29" s="7" t="inlineStr">
        <is>
          <t>Becoming a Man (BAM)</t>
        </is>
      </c>
      <c r="C29" s="7">
        <f>A29&amp;" "&amp;B29</f>
        <v/>
      </c>
      <c r="D29" s="7" t="inlineStr">
        <is>
          <t>MTSS</t>
        </is>
      </c>
      <c r="E29" s="7" t="inlineStr">
        <is>
          <t>Tier 3 (promising) for academic engagement and reduced arrests, grades 7-10 (Heller et al. 2013, RCT, 2,740 students in 18 Chicago schools; Evidence for ESSA, strong; no WWC review)</t>
        </is>
      </c>
      <c r="F29" s="7" t="inlineStr">
        <is>
          <t>Verified</t>
        </is>
      </c>
      <c r="G29" s="7" t="inlineStr">
        <is>
          <t>Standalone EBI</t>
        </is>
      </c>
      <c r="H29" s="7" t="inlineStr">
        <is>
          <t>Contracted services with Youth Guidance or BAM counselor salary; provider-led training; materials.</t>
        </is>
      </c>
    </row>
    <row r="30" ht="75" customHeight="1">
      <c r="A30" s="7" t="inlineStr">
        <is>
          <t>SMH-02</t>
        </is>
      </c>
      <c r="B30" s="7" t="inlineStr">
        <is>
          <t>Blues Program (CBT group depression prevention)</t>
        </is>
      </c>
      <c r="C30" s="7">
        <f>A30&amp;" "&amp;B30</f>
        <v/>
      </c>
      <c r="D30" s="7" t="inlineStr">
        <is>
          <t>MTSS</t>
        </is>
      </c>
      <c r="E30" s="7" t="inlineStr">
        <is>
          <t>Tier 3 (promising) for lower onset of depression and fewer depressive symptoms in high school students (Rohde et al. 2014; Stice et al. trials; Blueprints Model Program; no WWC review)</t>
        </is>
      </c>
      <c r="F30" s="7" t="inlineStr">
        <is>
          <t>Verified</t>
        </is>
      </c>
      <c r="G30" s="7" t="inlineStr">
        <is>
          <t>Standalone EBI with caution</t>
        </is>
      </c>
      <c r="H30" s="7" t="inlineStr">
        <is>
          <t>Facilitator training ($3,250 per cohort up to 14); fidelity certification; counselor or clinician time or stipends; screening materials.</t>
        </is>
      </c>
    </row>
    <row r="31" ht="75" customHeight="1">
      <c r="A31" s="7" t="inlineStr">
        <is>
          <t>SMH-03</t>
        </is>
      </c>
      <c r="B31" s="7" t="inlineStr">
        <is>
          <t>Botvin LifeSkills Training (LST)</t>
        </is>
      </c>
      <c r="C31" s="7">
        <f>A31&amp;" "&amp;B31</f>
        <v/>
      </c>
      <c r="D31" s="7" t="inlineStr">
        <is>
          <t>MTSS</t>
        </is>
      </c>
      <c r="E31" s="7" t="inlineStr">
        <is>
          <t>Tier 3 (promising) for substance use and behavior outcomes, grades 6-7 (Blueprints-certified RCTs; no WWC review)</t>
        </is>
      </c>
      <c r="F31" s="7" t="inlineStr">
        <is>
          <t>Verified</t>
        </is>
      </c>
      <c r="G31" s="7" t="inlineStr">
        <is>
          <t>Standalone EBI</t>
        </is>
      </c>
      <c r="H31" s="7" t="inlineStr">
        <is>
          <t>Training; teacher manuals; student materials; staff time; substitutes for training days.</t>
        </is>
      </c>
    </row>
    <row r="32" ht="75" customHeight="1">
      <c r="A32" s="7" t="inlineStr">
        <is>
          <t>SMH-04</t>
        </is>
      </c>
      <c r="B32" s="7" t="inlineStr">
        <is>
          <t>Brief Intervention for School Clinicians (BRISC)</t>
        </is>
      </c>
      <c r="C32" s="7">
        <f>A32&amp;" "&amp;B32</f>
        <v/>
      </c>
      <c r="D32" s="7" t="inlineStr">
        <is>
          <t>MTSS</t>
        </is>
      </c>
      <c r="E32" s="7" t="inlineStr">
        <is>
          <t>Tier 3 (promising) for treatment completion, engagement, and problem severity for high school students (cluster RCT in 49 high schools). Symptom outcomes were not significant</t>
        </is>
      </c>
      <c r="F32" s="7" t="inlineStr">
        <is>
          <t>Verified</t>
        </is>
      </c>
      <c r="G32" s="7" t="inlineStr">
        <is>
          <t>Standalone EBI</t>
        </is>
      </c>
      <c r="H32" s="7" t="inlineStr">
        <is>
          <t>Training and consultation from UW SMART Center; clinician time; measurement tools.</t>
        </is>
      </c>
    </row>
    <row r="33" ht="75" customHeight="1">
      <c r="A33" s="7" t="inlineStr">
        <is>
          <t>SMH-05</t>
        </is>
      </c>
      <c r="B33" s="7" t="inlineStr">
        <is>
          <t>Project Towards No Drug Abuse (Project TND)</t>
        </is>
      </c>
      <c r="C33" s="7">
        <f>A33&amp;" "&amp;B33</f>
        <v/>
      </c>
      <c r="D33" s="7" t="inlineStr">
        <is>
          <t>MTSS</t>
        </is>
      </c>
      <c r="E33" s="7" t="inlineStr">
        <is>
          <t>Tier 3 (promising) for substance use outcomes (Blueprints-certified cluster trials). Not a mental health outcome; CrimeSolutions rated it Ineffective in a 2019 re-review, so disclose both ratings</t>
        </is>
      </c>
      <c r="F33" s="7" t="inlineStr">
        <is>
          <t>Verified</t>
        </is>
      </c>
      <c r="G33" s="7" t="inlineStr">
        <is>
          <t>Standalone EBI with caution</t>
        </is>
      </c>
      <c r="H33" s="7" t="inlineStr">
        <is>
          <t>Trainer fee and travel; stipends or substitutes for training; student workbooks; teacher manuals; contracted health educator; fidelity observation.</t>
        </is>
      </c>
    </row>
    <row r="34" ht="75" customHeight="1">
      <c r="A34" s="7" t="inlineStr">
        <is>
          <t>SMH-06</t>
        </is>
      </c>
      <c r="B34" s="7" t="inlineStr">
        <is>
          <t>SOS Signs of Suicide</t>
        </is>
      </c>
      <c r="C34" s="7">
        <f>A34&amp;" "&amp;B34</f>
        <v/>
      </c>
      <c r="D34" s="7" t="inlineStr">
        <is>
          <t>MTSS</t>
        </is>
      </c>
      <c r="E34" s="7" t="inlineStr">
        <is>
          <t>Tier 3 (promising) for fewer suicide attempts in the three months after the program, 3.0% vs 4.6% (Aseltine et al. 2007, classroom-randomized trial in 9 high schools). No significant effect on ideation or help-seeking</t>
        </is>
      </c>
      <c r="F34" s="7" t="inlineStr">
        <is>
          <t>Verified</t>
        </is>
      </c>
      <c r="G34" s="7" t="inlineStr">
        <is>
          <t>Standalone EBI with caution</t>
        </is>
      </c>
      <c r="H34" s="7" t="inlineStr">
        <is>
          <t>Program kits or licenses; staff time for follow-up; contracted counselor or clinician referral capacity; parent sessions.</t>
        </is>
      </c>
    </row>
    <row r="35" ht="75" customHeight="1">
      <c r="A35" s="7" t="inlineStr">
        <is>
          <t>SMH-07</t>
        </is>
      </c>
      <c r="B35" s="7" t="inlineStr">
        <is>
          <t>Wyman's Teen Connection Project (TCP)</t>
        </is>
      </c>
      <c r="C35" s="7">
        <f>A35&amp;" "&amp;B35</f>
        <v/>
      </c>
      <c r="D35" s="7" t="inlineStr">
        <is>
          <t>MTSS</t>
        </is>
      </c>
      <c r="E35" s="7" t="inlineStr">
        <is>
          <t>Tier 3 (promising) for depressive symptoms and academic engagement at 4 months, grades 9-12 (Allen et al. 2021, RCT, 610 students in 4 districts; Evidence for ESSA, strong; no WWC review)</t>
        </is>
      </c>
      <c r="F35" s="7" t="inlineStr">
        <is>
          <t>Verified</t>
        </is>
      </c>
      <c r="G35" s="7" t="inlineStr">
        <is>
          <t>Standalone EBI</t>
        </is>
      </c>
      <c r="H35" s="7" t="inlineStr">
        <is>
          <t>License and Training of Trainers; facilitator time or stipends; materials.</t>
        </is>
      </c>
    </row>
    <row r="36" ht="75" customHeight="1">
      <c r="A36" s="7" t="inlineStr">
        <is>
          <t>SMH-08</t>
        </is>
      </c>
      <c r="B36" s="7" t="inlineStr">
        <is>
          <t>Cognitive Behavioral Intervention for Trauma in Schools (CBITS)</t>
        </is>
      </c>
      <c r="C36" s="7">
        <f>A36&amp;" "&amp;B36</f>
        <v/>
      </c>
      <c r="D36" s="7" t="inlineStr">
        <is>
          <t>MTSS</t>
        </is>
      </c>
      <c r="E36" s="7" t="inlineStr">
        <is>
          <t>Tier 3 (promising) for PTSD symptoms, depression, and psychosocial dysfunction at 3 months in grade 6 (Stein et al. 2003 RCT, 126 students, wait-list control). High school use rests on extrapolation</t>
        </is>
      </c>
      <c r="F36" s="7" t="inlineStr">
        <is>
          <t>Verified</t>
        </is>
      </c>
      <c r="G36" s="7" t="inlineStr">
        <is>
          <t>Standalone EBI</t>
        </is>
      </c>
      <c r="H36" s="7" t="inlineStr">
        <is>
          <t>Contracted clinician time or partial salary; CBITS training; manuals; clinical supervision; screening materials; parent session materials.</t>
        </is>
      </c>
    </row>
    <row r="37" ht="75" customHeight="1">
      <c r="A37" s="7" t="inlineStr">
        <is>
          <t>SMH-09</t>
        </is>
      </c>
      <c r="B37" s="7" t="inlineStr">
        <is>
          <t>Interpersonal Psychotherapy-Adolescent Skills Training (IPT-AST)</t>
        </is>
      </c>
      <c r="C37" s="7">
        <f>A37&amp;" "&amp;B37</f>
        <v/>
      </c>
      <c r="D37" s="7" t="inlineStr">
        <is>
          <t>MTSS</t>
        </is>
      </c>
      <c r="E37" s="7" t="inlineStr">
        <is>
          <t>Tier 3 (promising) for depressive symptoms and functioning through 6 months, grades 7-10 (Young et al. 2016 RCT, 186 students in 10 schools). Effects faded by 24 months; disclose the fade and plan booster sessions</t>
        </is>
      </c>
      <c r="F37" s="7" t="inlineStr">
        <is>
          <t>Verified</t>
        </is>
      </c>
      <c r="G37" s="7" t="inlineStr">
        <is>
          <t>Standalone EBI</t>
        </is>
      </c>
      <c r="H37" s="7" t="inlineStr">
        <is>
          <t>Clinician training; clinician time; screening (CES-D); booster sessions.</t>
        </is>
      </c>
    </row>
    <row r="38" ht="75" customHeight="1">
      <c r="A38" s="7" t="inlineStr">
        <is>
          <t>SMH-10</t>
        </is>
      </c>
      <c r="B38" s="7" t="inlineStr">
        <is>
          <t>Teen Intervene-type school brief intervention for substance use (Winters model)</t>
        </is>
      </c>
      <c r="C38" s="7">
        <f>A38&amp;" "&amp;B38</f>
        <v/>
      </c>
      <c r="D38" s="7" t="inlineStr">
        <is>
          <t>MTSS</t>
        </is>
      </c>
      <c r="E38" s="7" t="inlineStr">
        <is>
          <t>Tier 3 (promising) for drug use outcomes at 6 months for high school students referred for possible drug use (Winters et al. 2012). Attendance and discipline were not measured</t>
        </is>
      </c>
      <c r="F38" s="7" t="inlineStr">
        <is>
          <t>Verified</t>
        </is>
      </c>
      <c r="G38" s="7" t="inlineStr">
        <is>
          <t>Standalone EBI with caution</t>
        </is>
      </c>
      <c r="H38" s="7" t="inlineStr">
        <is>
          <t>Counselor or SBHC staff training; contracted brief-intervention clinician; screening tools (e.g., CRAFFT); parent-session materials.</t>
        </is>
      </c>
    </row>
    <row r="39" ht="75" customHeight="1">
      <c r="A39" s="7" t="inlineStr">
        <is>
          <t>SMH-11</t>
        </is>
      </c>
      <c r="B39" s="7" t="inlineStr">
        <is>
          <t>School-wide Positive Behavioral Interventions and Supports (SWPBIS), high school implementation</t>
        </is>
      </c>
      <c r="C39" s="7">
        <f>A39&amp;" "&amp;B39</f>
        <v/>
      </c>
      <c r="D39" s="7" t="inlineStr">
        <is>
          <t>MTSS</t>
        </is>
      </c>
      <c r="E39" s="7" t="inlineStr">
        <is>
          <t>Tier 3 (promising) for office discipline referrals in high schools (Flannery et al. 2014). The attendance claim is unconfirmed [VERIFY]</t>
        </is>
      </c>
      <c r="F39" s="7" t="inlineStr">
        <is>
          <t>Verified</t>
        </is>
      </c>
      <c r="G39" s="7" t="inlineStr">
        <is>
          <t>Standalone EBI with caution</t>
        </is>
      </c>
      <c r="H39" s="7" t="inlineStr">
        <is>
          <t>Team training days; substitute coverage; data coordinator time; fidelity inventory support; acknowledgment-system materials.</t>
        </is>
      </c>
    </row>
    <row r="40" ht="75" customHeight="1">
      <c r="A40" s="7" t="inlineStr">
        <is>
          <t>LDR-01</t>
        </is>
      </c>
      <c r="B40" s="7" t="inlineStr">
        <is>
          <t>Leader-run strategic teacher pairing (Tennessee Instructional Partnership model)</t>
        </is>
      </c>
      <c r="C40" s="7">
        <f>A40&amp;" "&amp;B40</f>
        <v/>
      </c>
      <c r="D40" s="7" t="inlineStr">
        <is>
          <t>Leadership</t>
        </is>
      </c>
      <c r="E40" s="7" t="inlineStr">
        <is>
          <t>Tier 3 (promising) for student achievement in target teachers' classrooms, grades 4-8, +0.12 SD (Papay et al. 2020, randomized experiment in 14 Tennessee schools; no WWC review)</t>
        </is>
      </c>
      <c r="F40" s="7" t="inlineStr">
        <is>
          <t>Verified</t>
        </is>
      </c>
      <c r="G40" s="7" t="inlineStr">
        <is>
          <t>Standalone EBI with caution</t>
        </is>
      </c>
      <c r="H40" s="7" t="inlineStr">
        <is>
          <t>Teacher stipends; substitute time for peer observation; leader coaching on pairing and follow-up</t>
        </is>
      </c>
    </row>
    <row r="41" ht="75" customHeight="1">
      <c r="A41" s="7" t="inlineStr">
        <is>
          <t>LDR-02</t>
        </is>
      </c>
      <c r="B41" s="7" t="inlineStr">
        <is>
          <t>New Leaders Aspiring Principals Program (current form: National Aspiring Principals Fellowship)</t>
        </is>
      </c>
      <c r="C41" s="7">
        <f>A41&amp;" "&amp;B41</f>
        <v/>
      </c>
      <c r="D41" s="7" t="inlineStr">
        <is>
          <t>Leadership</t>
        </is>
      </c>
      <c r="E41" s="7" t="inlineStr">
        <is>
          <t>Tier 2 (moderate) for high school reading, WWC literacy domain (Gates et al. 2014, WWC Study 81428). Two of eight literacy contrasts were significant and math was indeterminate; the grade 9-12 label for the positive contrasts is not shown on the WWC page [VERIFY]</t>
        </is>
      </c>
      <c r="F41" s="7" t="inlineStr">
        <is>
          <t>Verified</t>
        </is>
      </c>
      <c r="G41" s="7" t="inlineStr">
        <is>
          <t>Standalone EBI with caution</t>
        </is>
      </c>
      <c r="H41" s="7" t="inlineStr">
        <is>
          <t>Tuition or sponsorship for 1-2 aspiring leaders; substitute or release time for residency; mentor principal stipend</t>
        </is>
      </c>
    </row>
    <row r="42" ht="75" customHeight="1">
      <c r="A42" s="7" t="inlineStr">
        <is>
          <t>LDR-03</t>
        </is>
      </c>
      <c r="B42" s="7" t="inlineStr">
        <is>
          <t>Principal Pipeline approach (comprehensive principal pipeline, Wallace Principal Pipeline Initiative model)</t>
        </is>
      </c>
      <c r="C42" s="7">
        <f>A42&amp;" "&amp;B42</f>
        <v/>
      </c>
      <c r="D42" s="7" t="inlineStr">
        <is>
          <t>Leadership</t>
        </is>
      </c>
      <c r="E42" s="7" t="inlineStr">
        <is>
          <t>Tier 3 (promising) for student achievement (the high school evidence is math only) and principal retention, +5.8 points at two years and +7.8 at three (Gates et al. 2019, RAND RR-2666). Retention is a principal outcome, so pair this row with an EBI that has a student outcome</t>
        </is>
      </c>
      <c r="F42" s="7" t="inlineStr">
        <is>
          <t>Verified</t>
        </is>
      </c>
      <c r="G42" s="7" t="inlineStr">
        <is>
          <t>Standalone EBI with caution</t>
        </is>
      </c>
      <c r="H42" s="7" t="inlineStr">
        <is>
          <t>Coach or mentor for new or early-career principal and assistant principals; aspiring-leader residency release time; leader-standards-aligned feedback cycle (district-level costs capped at 5 percent of the request)</t>
        </is>
      </c>
    </row>
    <row r="43" ht="75" customHeight="1">
      <c r="A43" s="7" t="inlineStr">
        <is>
          <t>LDR-04</t>
        </is>
      </c>
      <c r="B43" s="7" t="inlineStr">
        <is>
          <t>Professional Learning Communities at Work (PLC at Work)</t>
        </is>
      </c>
      <c r="C43" s="7">
        <f>A43&amp;" "&amp;B43</f>
        <v/>
      </c>
      <c r="D43" s="7" t="inlineStr">
        <is>
          <t>Leadership</t>
        </is>
      </c>
      <c r="E43" s="7" t="inlineStr">
        <is>
          <t>Tier 3 (promising) for grades 3-8 math, ACT Aspire math +0.08 (Hanson et al. 2021; Evidence for ESSA, moderate; no WWC review). ELA was not significant</t>
        </is>
      </c>
      <c r="F43" s="7" t="inlineStr">
        <is>
          <t>Verified</t>
        </is>
      </c>
      <c r="G43" s="7" t="inlineStr">
        <is>
          <t>Standalone EBI with caution</t>
        </is>
      </c>
      <c r="H43" s="7" t="inlineStr">
        <is>
          <t>Contracted coaching and training; substitute or release time for team meetings; materials; stipends for team leads</t>
        </is>
      </c>
    </row>
    <row r="44" ht="75" customHeight="1">
      <c r="A44" s="7" t="inlineStr">
        <is>
          <t>LDR-05</t>
        </is>
      </c>
      <c r="B44" s="7" t="inlineStr">
        <is>
          <t>Multi-classroom leader teams (Opportunity Culture)</t>
        </is>
      </c>
      <c r="C44" s="7">
        <f>A44&amp;" "&amp;B44</f>
        <v/>
      </c>
      <c r="D44" s="7" t="inlineStr">
        <is>
          <t>Leadership</t>
        </is>
      </c>
      <c r="E44" s="7" t="inlineStr">
        <is>
          <t>Tier 3 (promising) for math only, mostly grades 3-8 (fixed effects plus propensity matching; no baseline-equivalence test). Reading was not significant</t>
        </is>
      </c>
      <c r="F44" s="7" t="inlineStr">
        <is>
          <t>Verified</t>
        </is>
      </c>
      <c r="G44" s="7" t="inlineStr">
        <is>
          <t>Standalone EBI with caution</t>
        </is>
      </c>
      <c r="H44" s="7" t="inlineStr">
        <is>
          <t>Teacher-leader stipends; contracted design support; professional learning; substitute time</t>
        </is>
      </c>
    </row>
    <row r="45" ht="75" customHeight="1">
      <c r="A45" s="7" t="inlineStr">
        <is>
          <t>LDR-06</t>
        </is>
      </c>
      <c r="B45" s="7" t="inlineStr">
        <is>
          <t>Leader-organized structured peer observation cycles</t>
        </is>
      </c>
      <c r="C45" s="7">
        <f>A45&amp;" "&amp;B45</f>
        <v/>
      </c>
      <c r="D45" s="7" t="inlineStr">
        <is>
          <t>Leadership</t>
        </is>
      </c>
      <c r="E45" s="7" t="inlineStr">
        <is>
          <t>Tier 3 (promising) for GCSE math and English combined, +0.073 SD, Years 10-11 in England (Burgess, Rawal &amp; Taylor 2021, randomized trial in 82 schools; no WWC review). Name England in your response</t>
        </is>
      </c>
      <c r="F45" s="7" t="inlineStr">
        <is>
          <t>Verified</t>
        </is>
      </c>
      <c r="G45" s="7" t="inlineStr">
        <is>
          <t>Standalone EBI with caution</t>
        </is>
      </c>
      <c r="H45" s="7" t="inlineStr">
        <is>
          <t>Substitute or cover time for observation periods; stipend for a teacher coordinator; observation protocol training time</t>
        </is>
      </c>
    </row>
    <row r="46" ht="75" customHeight="1">
      <c r="A46" s="7" t="inlineStr">
        <is>
          <t>LDR-07</t>
        </is>
      </c>
      <c r="B46" s="7" t="inlineStr">
        <is>
          <t>Secondary-school improvement networks (Gates Foundation Networks for School Improvement model)</t>
        </is>
      </c>
      <c r="C46" s="7">
        <f>A46&amp;" "&amp;B46</f>
        <v/>
      </c>
      <c r="D46" s="7" t="inlineStr">
        <is>
          <t>Leadership, MTSS</t>
        </is>
      </c>
      <c r="E46" s="7" t="inlineStr">
        <is>
          <t>Tier 3 (promising) for grade 8 math in grade 8 on-track networks, and grade 9 GPA and course passing in grade 9 on-track networks (candidate, not confirmed [VERIFY])</t>
        </is>
      </c>
      <c r="F46" s="7" t="inlineStr">
        <is>
          <t>Needs verification</t>
        </is>
      </c>
      <c r="G46" s="7" t="inlineStr">
        <is>
          <t>Standalone EBI with caution</t>
        </is>
      </c>
      <c r="H46" s="7" t="inlineStr">
        <is>
          <t>Network or hub membership and coaching; continuous improvement team release time; data lead stipend; travel to cross-school convenings</t>
        </is>
      </c>
    </row>
    <row r="47" ht="75" customHeight="1">
      <c r="A47" s="7" t="inlineStr">
        <is>
          <t>OTHER</t>
        </is>
      </c>
      <c r="B47" s="7" t="inlineStr">
        <is>
          <t>EBI not on the menu</t>
        </is>
      </c>
      <c r="C47" s="7" t="inlineStr">
        <is>
          <t>Other EBI not on the menu (name it on the EBIs tab)</t>
        </is>
      </c>
      <c r="D47" s="7" t="inlineStr">
        <is>
          <t>Barriers, MTSS, Leadership</t>
        </is>
      </c>
      <c r="E47" s="7" t="inlineStr">
        <is>
          <t>Name the study or review and the tier in your application. Tiers 1 to 3 only.</t>
        </is>
      </c>
      <c r="F47" s="7" t="inlineStr">
        <is>
          <t>Not on the menu</t>
        </is>
      </c>
      <c r="G47" s="7" t="inlineStr">
        <is>
          <t>Not on the menu</t>
        </is>
      </c>
      <c r="H47" s="7" t="inlineStr"/>
    </row>
    <row r="49">
      <c r="A49" s="2" t="inlineStr">
        <is>
          <t>The tier to claim covers only the outcome and grades named. It can be lower than the tier under the statute (ESEA 8101(21)), which the menu also records. Read the menu row before you cite a tier in your School Plan. Rows marked Needs verification or Standalone EBI with caution carry open items in the menu.</t>
        </is>
      </c>
    </row>
  </sheetData>
  <pageMargins left="0.75" right="0.75" top="1" bottom="1" header="0.5" footer="0.5"/>
  <pageSetup orientation="landscape" fitToHeight="0" fitToWidth="1"/>
</worksheet>
</file>

<file path=xl/worksheets/sheet9.xml><?xml version="1.0" encoding="utf-8"?>
<worksheet xmlns="http://schemas.openxmlformats.org/spreadsheetml/2006/main">
  <sheetPr>
    <outlinePr summaryBelow="1" summaryRight="1"/>
    <pageSetUpPr fitToPage="1"/>
  </sheetPr>
  <dimension ref="A1:J44"/>
  <sheetViews>
    <sheetView workbookViewId="0">
      <selection activeCell="A1" sqref="A1"/>
    </sheetView>
  </sheetViews>
  <sheetFormatPr baseColWidth="8" defaultRowHeight="15"/>
  <cols>
    <col width="30" customWidth="1" min="1" max="1"/>
    <col width="30" customWidth="1" min="2" max="2"/>
    <col width="30" customWidth="1" min="3" max="3"/>
    <col width="30" customWidth="1" min="4" max="4"/>
    <col width="30" customWidth="1" min="5" max="5"/>
    <col width="30" customWidth="1" min="6" max="6"/>
    <col width="30" customWidth="1" min="7" max="7"/>
    <col width="30" customWidth="1" min="8" max="8"/>
    <col width="30" customWidth="1" min="9" max="9"/>
    <col width="30" customWidth="1" min="10" max="10"/>
  </cols>
  <sheetData>
    <row r="1">
      <c r="A1" s="17" t="inlineStr">
        <is>
          <t>Domains</t>
        </is>
      </c>
      <c r="B1" s="17" t="inlineStr">
        <is>
          <t>Domain key words</t>
        </is>
      </c>
      <c r="C1" s="17" t="inlineStr">
        <is>
          <t>Line level</t>
        </is>
      </c>
      <c r="D1" s="17" t="inlineStr">
        <is>
          <t>Cost category</t>
        </is>
      </c>
      <c r="E1" s="17" t="inlineStr">
        <is>
          <t>Funding status</t>
        </is>
      </c>
      <c r="F1" s="17" t="inlineStr">
        <is>
          <t>Supplement risk</t>
        </is>
      </c>
      <c r="G1" s="17" t="inlineStr">
        <is>
          <t>Yes / No</t>
        </is>
      </c>
      <c r="H1" s="17" t="inlineStr">
        <is>
          <t>Supplement review</t>
        </is>
      </c>
      <c r="I1" s="17" t="inlineStr">
        <is>
          <t>EBI list (from EBI Reference)</t>
        </is>
      </c>
      <c r="J1" s="17" t="inlineStr">
        <is>
          <t>Source level</t>
        </is>
      </c>
    </row>
    <row r="2">
      <c r="A2" t="inlineStr">
        <is>
          <t>Removing barriers</t>
        </is>
      </c>
      <c r="B2" t="inlineStr">
        <is>
          <t>Barriers</t>
        </is>
      </c>
      <c r="C2" t="inlineStr">
        <is>
          <t>School-level</t>
        </is>
      </c>
      <c r="D2" t="inlineStr">
        <is>
          <t>Salaries and benefits</t>
        </is>
      </c>
      <c r="E2" t="inlineStr">
        <is>
          <t>New</t>
        </is>
      </c>
      <c r="F2" t="inlineStr">
        <is>
          <t>None identified</t>
        </is>
      </c>
      <c r="G2" t="inlineStr">
        <is>
          <t>Yes</t>
        </is>
      </c>
      <c r="H2" t="inlineStr">
        <is>
          <t>Open</t>
        </is>
      </c>
      <c r="I2" t="inlineStr">
        <is>
          <t>None (no specific EBI)</t>
        </is>
      </c>
      <c r="J2" t="inlineStr">
        <is>
          <t>Federal</t>
        </is>
      </c>
    </row>
    <row r="3">
      <c r="A3" t="inlineStr">
        <is>
          <t>MTSS</t>
        </is>
      </c>
      <c r="B3" t="inlineStr">
        <is>
          <t>MTSS</t>
        </is>
      </c>
      <c r="C3" t="inlineStr">
        <is>
          <t>District-level</t>
        </is>
      </c>
      <c r="D3" t="inlineStr">
        <is>
          <t>Stipends or extra-duty pay</t>
        </is>
      </c>
      <c r="E3" t="inlineStr">
        <is>
          <t>Expanded beyond current level</t>
        </is>
      </c>
      <c r="F3" t="inlineStr">
        <is>
          <t>Dual enrollment tuition or fees</t>
        </is>
      </c>
      <c r="G3" t="inlineStr">
        <is>
          <t>No</t>
        </is>
      </c>
      <c r="H3" t="inlineStr">
        <is>
          <t>Cleared</t>
        </is>
      </c>
      <c r="I3">
        <f>'EBI Reference'!C6</f>
        <v/>
      </c>
      <c r="J3" t="inlineStr">
        <is>
          <t>State</t>
        </is>
      </c>
    </row>
    <row r="4">
      <c r="A4" t="inlineStr">
        <is>
          <t>Leadership coaching and professional learning</t>
        </is>
      </c>
      <c r="B4" t="inlineStr">
        <is>
          <t>Leadership</t>
        </is>
      </c>
      <c r="D4" t="inlineStr">
        <is>
          <t>Substitute or release time</t>
        </is>
      </c>
      <c r="E4" t="inlineStr">
        <is>
          <t>Existing level</t>
        </is>
      </c>
      <c r="F4" t="inlineStr">
        <is>
          <t>CTE program costs (Section 61a(1) or Perkins)</t>
        </is>
      </c>
      <c r="I4">
        <f>'EBI Reference'!C7</f>
        <v/>
      </c>
      <c r="J4" t="inlineStr">
        <is>
          <t>Local</t>
        </is>
      </c>
    </row>
    <row r="5">
      <c r="D5" t="inlineStr">
        <is>
          <t>Purchased services (contracts)</t>
        </is>
      </c>
      <c r="F5" t="inlineStr">
        <is>
          <t>School-based health center or mental health services</t>
        </is>
      </c>
      <c r="I5">
        <f>'EBI Reference'!C8</f>
        <v/>
      </c>
    </row>
    <row r="6">
      <c r="D6" t="inlineStr">
        <is>
          <t>Training and professional learning</t>
        </is>
      </c>
      <c r="F6" t="inlineStr">
        <is>
          <t>Existing alternative program staff or services</t>
        </is>
      </c>
      <c r="I6">
        <f>'EBI Reference'!C9</f>
        <v/>
      </c>
    </row>
    <row r="7">
      <c r="D7" t="inlineStr">
        <is>
          <t>Supplies and materials</t>
        </is>
      </c>
      <c r="F7" t="inlineStr">
        <is>
          <t>Student wages for paid work experience</t>
        </is>
      </c>
      <c r="I7">
        <f>'EBI Reference'!C10</f>
        <v/>
      </c>
    </row>
    <row r="8">
      <c r="D8" t="inlineStr">
        <is>
          <t>Technology and software</t>
        </is>
      </c>
      <c r="F8" t="inlineStr">
        <is>
          <t>Breakfast after the bell start-up</t>
        </is>
      </c>
      <c r="I8">
        <f>'EBI Reference'!C11</f>
        <v/>
      </c>
    </row>
    <row r="9">
      <c r="D9" t="inlineStr">
        <is>
          <t>Transportation</t>
        </is>
      </c>
      <c r="F9" t="inlineStr">
        <is>
          <t>Food or meals</t>
        </is>
      </c>
      <c r="I9">
        <f>'EBI Reference'!C12</f>
        <v/>
      </c>
    </row>
    <row r="10">
      <c r="D10" t="inlineStr">
        <is>
          <t>Student wages</t>
        </is>
      </c>
      <c r="F10" t="inlineStr">
        <is>
          <t>Student recognition (non-cash)</t>
        </is>
      </c>
      <c r="I10">
        <f>'EBI Reference'!C13</f>
        <v/>
      </c>
    </row>
    <row r="11">
      <c r="D11" t="inlineStr">
        <is>
          <t>Student recognition (non-cash)</t>
        </is>
      </c>
      <c r="F11" t="inlineStr">
        <is>
          <t>Other cost the district already pays</t>
        </is>
      </c>
      <c r="I11">
        <f>'EBI Reference'!C14</f>
        <v/>
      </c>
    </row>
    <row r="12">
      <c r="D12" t="inlineStr">
        <is>
          <t>Indirect cost</t>
        </is>
      </c>
      <c r="I12">
        <f>'EBI Reference'!C15</f>
        <v/>
      </c>
    </row>
    <row r="13">
      <c r="D13" t="inlineStr">
        <is>
          <t>Other</t>
        </is>
      </c>
      <c r="I13">
        <f>'EBI Reference'!C16</f>
        <v/>
      </c>
    </row>
    <row r="14">
      <c r="I14">
        <f>'EBI Reference'!C17</f>
        <v/>
      </c>
    </row>
    <row r="15">
      <c r="I15">
        <f>'EBI Reference'!C18</f>
        <v/>
      </c>
    </row>
    <row r="16">
      <c r="A16" s="2" t="inlineStr">
        <is>
          <t>These lists feed the drop-down menus. Do not edit them unless you also change the checks that read them.</t>
        </is>
      </c>
      <c r="I16">
        <f>'EBI Reference'!C19</f>
        <v/>
      </c>
    </row>
    <row r="17">
      <c r="I17">
        <f>'EBI Reference'!C20</f>
        <v/>
      </c>
    </row>
    <row r="18">
      <c r="I18">
        <f>'EBI Reference'!C21</f>
        <v/>
      </c>
    </row>
    <row r="19">
      <c r="I19">
        <f>'EBI Reference'!C22</f>
        <v/>
      </c>
    </row>
    <row r="20">
      <c r="I20">
        <f>'EBI Reference'!C23</f>
        <v/>
      </c>
    </row>
    <row r="21">
      <c r="I21">
        <f>'EBI Reference'!C24</f>
        <v/>
      </c>
    </row>
    <row r="22">
      <c r="I22">
        <f>'EBI Reference'!C25</f>
        <v/>
      </c>
    </row>
    <row r="23">
      <c r="I23">
        <f>'EBI Reference'!C26</f>
        <v/>
      </c>
    </row>
    <row r="24">
      <c r="I24">
        <f>'EBI Reference'!C27</f>
        <v/>
      </c>
    </row>
    <row r="25">
      <c r="I25">
        <f>'EBI Reference'!C28</f>
        <v/>
      </c>
    </row>
    <row r="26">
      <c r="I26">
        <f>'EBI Reference'!C29</f>
        <v/>
      </c>
    </row>
    <row r="27">
      <c r="I27">
        <f>'EBI Reference'!C30</f>
        <v/>
      </c>
    </row>
    <row r="28">
      <c r="I28">
        <f>'EBI Reference'!C31</f>
        <v/>
      </c>
    </row>
    <row r="29">
      <c r="I29">
        <f>'EBI Reference'!C32</f>
        <v/>
      </c>
    </row>
    <row r="30">
      <c r="I30">
        <f>'EBI Reference'!C33</f>
        <v/>
      </c>
    </row>
    <row r="31">
      <c r="I31">
        <f>'EBI Reference'!C34</f>
        <v/>
      </c>
    </row>
    <row r="32">
      <c r="I32">
        <f>'EBI Reference'!C35</f>
        <v/>
      </c>
    </row>
    <row r="33">
      <c r="I33">
        <f>'EBI Reference'!C36</f>
        <v/>
      </c>
    </row>
    <row r="34">
      <c r="I34">
        <f>'EBI Reference'!C37</f>
        <v/>
      </c>
    </row>
    <row r="35">
      <c r="I35">
        <f>'EBI Reference'!C38</f>
        <v/>
      </c>
    </row>
    <row r="36">
      <c r="I36">
        <f>'EBI Reference'!C39</f>
        <v/>
      </c>
    </row>
    <row r="37">
      <c r="I37">
        <f>'EBI Reference'!C40</f>
        <v/>
      </c>
    </row>
    <row r="38">
      <c r="I38">
        <f>'EBI Reference'!C41</f>
        <v/>
      </c>
    </row>
    <row r="39">
      <c r="I39">
        <f>'EBI Reference'!C42</f>
        <v/>
      </c>
    </row>
    <row r="40">
      <c r="I40">
        <f>'EBI Reference'!C43</f>
        <v/>
      </c>
    </row>
    <row r="41">
      <c r="I41">
        <f>'EBI Reference'!C44</f>
        <v/>
      </c>
    </row>
    <row r="42">
      <c r="I42">
        <f>'EBI Reference'!C45</f>
        <v/>
      </c>
    </row>
    <row r="43">
      <c r="I43">
        <f>'EBI Reference'!C46</f>
        <v/>
      </c>
    </row>
    <row r="44">
      <c r="I44">
        <f>'EBI Reference'!C47</f>
        <v/>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Systems for Innovative Schools</dc:creator>
  <dc:title xmlns:dc="http://purl.org/dc/elements/1.1/">IPG Year 1 Budget and Resource Alignment Worksheet</dc:title>
  <dcterms:created xmlns:dcterms="http://purl.org/dc/terms/" xmlns:xsi="http://www.w3.org/2001/XMLSchema-instance" xsi:type="dcterms:W3CDTF">2026-10-21T19:47:37Z</dcterms:created>
  <dcterms:modified xmlns:dcterms="http://purl.org/dc/terms/" xmlns:xsi="http://www.w3.org/2001/XMLSchema-instance" xsi:type="dcterms:W3CDTF">2026-10-21T19:47:38Z</dcterms:modified>
</cp:coreProperties>
</file>